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60" windowWidth="20730" windowHeight="1110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4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 l="1"/>
  <c r="E8" i="13" s="1"/>
  <c r="F7" i="13"/>
  <c r="E7" i="13" s="1"/>
  <c r="F33" i="6" l="1"/>
  <c r="F63" i="5" l="1"/>
  <c r="G202" i="5" l="1"/>
  <c r="G6" i="13" l="1"/>
  <c r="E6" i="13" l="1"/>
  <c r="F6" i="13"/>
  <c r="G32" i="3" l="1"/>
  <c r="B6" i="7" l="1"/>
  <c r="B6" i="8"/>
  <c r="B6" i="9"/>
  <c r="D11" i="10" l="1"/>
  <c r="F17" i="6" l="1"/>
  <c r="F150" i="5" l="1"/>
  <c r="F9" i="6" l="1"/>
  <c r="F53" i="6" l="1"/>
  <c r="F95" i="6" l="1"/>
  <c r="F190" i="5" l="1"/>
  <c r="F69" i="5" l="1"/>
  <c r="F61" i="5" l="1"/>
  <c r="F42" i="4" l="1"/>
  <c r="F79" i="6" l="1"/>
  <c r="C12" i="10" l="1"/>
  <c r="F20" i="2" l="1"/>
  <c r="F6" i="2" l="1"/>
  <c r="G118" i="2" s="1"/>
  <c r="F158" i="5" l="1"/>
  <c r="F100" i="2"/>
  <c r="C9" i="10" l="1"/>
  <c r="F31" i="2" l="1"/>
  <c r="F80" i="5" l="1"/>
  <c r="E95" i="8" l="1"/>
  <c r="G95" i="8" s="1"/>
  <c r="C9" i="12"/>
  <c r="C4" i="12" l="1"/>
  <c r="C28" i="11"/>
  <c r="C16" i="11"/>
  <c r="C4" i="11"/>
  <c r="C29" i="11" l="1"/>
  <c r="C17" i="11"/>
  <c r="C5" i="11"/>
  <c r="C5" i="12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D14" i="10" l="1"/>
  <c r="F89" i="5"/>
  <c r="F79" i="5"/>
  <c r="F19" i="5" l="1"/>
  <c r="F160" i="5" l="1"/>
  <c r="F47" i="5"/>
  <c r="F110" i="2" l="1"/>
  <c r="D5" i="14" l="1"/>
  <c r="D4" i="14"/>
  <c r="C6" i="14" l="1"/>
  <c r="L96" i="8"/>
  <c r="L97" i="8"/>
  <c r="K98" i="8" l="1"/>
  <c r="F112" i="5"/>
  <c r="F47" i="4" l="1"/>
  <c r="F63" i="6" l="1"/>
  <c r="F30" i="2" l="1"/>
  <c r="F197" i="5" l="1"/>
  <c r="F31" i="6" l="1"/>
  <c r="F64" i="2" l="1"/>
  <c r="F74" i="2" l="1"/>
  <c r="F62" i="6" l="1"/>
  <c r="F130" i="5" l="1"/>
  <c r="F9" i="2"/>
  <c r="F98" i="2" l="1"/>
  <c r="F8" i="2" l="1"/>
  <c r="F29" i="5" l="1"/>
  <c r="F77" i="2" l="1"/>
  <c r="E9" i="13" l="1"/>
  <c r="F19" i="2" l="1"/>
  <c r="F181" i="5" l="1"/>
  <c r="F39" i="5"/>
  <c r="C17" i="10" l="1"/>
  <c r="F16" i="5" l="1"/>
  <c r="F15" i="6" l="1"/>
  <c r="F58" i="5" l="1"/>
  <c r="F193" i="5"/>
  <c r="F13" i="3"/>
  <c r="F88" i="6" l="1"/>
  <c r="F90" i="6" s="1"/>
  <c r="F41" i="6"/>
  <c r="F16" i="6"/>
  <c r="F19" i="6" s="1"/>
  <c r="F106" i="5"/>
  <c r="F109" i="2" l="1"/>
  <c r="E29" i="1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E4" i="12" l="1"/>
  <c r="D11" i="12"/>
  <c r="F84" i="5"/>
  <c r="F191" i="5" l="1"/>
  <c r="F170" i="5"/>
  <c r="F141" i="5"/>
  <c r="F65" i="5"/>
  <c r="F18" i="5"/>
  <c r="F64" i="6" l="1"/>
  <c r="F9" i="13" l="1"/>
  <c r="F20" i="4"/>
  <c r="F132" i="5" l="1"/>
  <c r="F114" i="5"/>
  <c r="F115" i="5"/>
  <c r="F107" i="5"/>
  <c r="F96" i="5"/>
  <c r="F67" i="5"/>
  <c r="F8" i="6" l="1"/>
  <c r="F185" i="5" l="1"/>
  <c r="F65" i="6"/>
  <c r="F33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5" i="4" l="1"/>
  <c r="C11" i="12" l="1"/>
  <c r="C12" i="12" s="1"/>
  <c r="E9" i="10"/>
  <c r="H6" i="12"/>
  <c r="G5" i="12"/>
  <c r="E13" i="9"/>
  <c r="E17" i="8"/>
  <c r="E24" i="7" l="1"/>
  <c r="E17" i="7"/>
  <c r="E20" i="7"/>
  <c r="B34" i="11" l="1"/>
  <c r="B35" i="11" s="1"/>
  <c r="B22" i="11"/>
  <c r="B23" i="11" s="1"/>
  <c r="E15" i="10"/>
  <c r="E14" i="10"/>
  <c r="E13" i="10"/>
  <c r="C23" i="11"/>
  <c r="F22" i="6" l="1"/>
  <c r="F66" i="6" l="1"/>
  <c r="H63" i="6" s="1"/>
  <c r="F84" i="6" l="1"/>
  <c r="F14" i="6" l="1"/>
  <c r="F21" i="6" l="1"/>
  <c r="F55" i="6"/>
  <c r="F28" i="5"/>
  <c r="F11" i="6" l="1"/>
  <c r="F60" i="6" l="1"/>
  <c r="F87" i="6"/>
  <c r="F23" i="6"/>
  <c r="F61" i="6" l="1"/>
  <c r="F59" i="6"/>
  <c r="F58" i="6"/>
  <c r="F80" i="6"/>
  <c r="F8" i="4" l="1"/>
  <c r="F11" i="4"/>
  <c r="F12" i="4"/>
  <c r="F13" i="4"/>
  <c r="F15" i="4"/>
  <c r="F16" i="4"/>
  <c r="F17" i="4"/>
  <c r="F18" i="4"/>
  <c r="F19" i="4"/>
  <c r="F21" i="4"/>
  <c r="F23" i="4"/>
  <c r="F24" i="4"/>
  <c r="F25" i="4"/>
  <c r="F28" i="4"/>
  <c r="F29" i="4"/>
  <c r="F32" i="4"/>
  <c r="F35" i="4"/>
  <c r="F38" i="4"/>
  <c r="F56" i="4"/>
  <c r="F86" i="6"/>
  <c r="F34" i="6" l="1"/>
  <c r="F29" i="6" l="1"/>
  <c r="F42" i="6" s="1"/>
  <c r="F56" i="6" l="1"/>
  <c r="F7" i="6" l="1"/>
  <c r="F57" i="6"/>
  <c r="F196" i="5"/>
  <c r="F59" i="4"/>
  <c r="H5" i="12" l="1"/>
  <c r="F12" i="6" l="1"/>
  <c r="F43" i="5" l="1"/>
  <c r="F97" i="5"/>
  <c r="F173" i="5"/>
  <c r="F57" i="4"/>
  <c r="F146" i="5"/>
  <c r="F62" i="5"/>
  <c r="F31" i="5"/>
  <c r="E16" i="10" l="1"/>
  <c r="F55" i="5" l="1"/>
  <c r="F46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G4" i="11" l="1"/>
  <c r="H16" i="1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H4" i="11" l="1"/>
  <c r="E94" i="8"/>
  <c r="E10" i="9"/>
  <c r="E14" i="9"/>
  <c r="E24" i="9"/>
  <c r="H7" i="11"/>
  <c r="F67" i="6" l="1"/>
  <c r="F174" i="5" l="1"/>
  <c r="F163" i="5" l="1"/>
  <c r="F195" i="5"/>
  <c r="F101" i="5"/>
  <c r="F44" i="5"/>
  <c r="F68" i="6" l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30" i="1"/>
  <c r="G30" i="1" s="1"/>
  <c r="G29" i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C19" i="6" l="1"/>
  <c r="C28" i="6"/>
  <c r="G61" i="1"/>
  <c r="C7" i="10" s="1"/>
  <c r="F204" i="5"/>
  <c r="C43" i="6"/>
  <c r="F61" i="4"/>
  <c r="B65" i="1"/>
  <c r="D119" i="2"/>
  <c r="G25" i="1"/>
  <c r="C33" i="3"/>
  <c r="G13" i="1"/>
  <c r="C18" i="6"/>
  <c r="F102" i="5"/>
  <c r="B66" i="1" l="1"/>
  <c r="G23" i="9"/>
  <c r="E22" i="9"/>
  <c r="G22" i="9" s="1"/>
  <c r="G24" i="9"/>
  <c r="D46" i="8"/>
  <c r="E41" i="8"/>
  <c r="G41" i="8" s="1"/>
  <c r="F92" i="6" l="1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H20" i="12" l="1"/>
  <c r="F159" i="5" l="1"/>
  <c r="E11" i="12" l="1"/>
  <c r="F51" i="4"/>
  <c r="F188" i="5"/>
  <c r="F98" i="5" l="1"/>
  <c r="F69" i="6" l="1"/>
  <c r="F122" i="5" l="1"/>
  <c r="F26" i="5" l="1"/>
  <c r="G17" i="7" l="1"/>
  <c r="E19" i="7"/>
  <c r="E10" i="10"/>
  <c r="F37" i="4"/>
  <c r="F30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F51" i="6"/>
  <c r="F39" i="6"/>
  <c r="F38" i="6"/>
  <c r="F26" i="6"/>
  <c r="F25" i="6"/>
  <c r="F24" i="6"/>
  <c r="F20" i="6"/>
  <c r="F27" i="6" s="1"/>
  <c r="F18" i="6"/>
  <c r="E41" i="1"/>
  <c r="G41" i="1" s="1"/>
  <c r="G31" i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7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3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60" i="5"/>
  <c r="F59" i="5"/>
  <c r="F57" i="5"/>
  <c r="F56" i="5"/>
  <c r="F53" i="5"/>
  <c r="F52" i="5"/>
  <c r="F51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4" i="4"/>
  <c r="F43" i="4"/>
  <c r="F41" i="4"/>
  <c r="F40" i="4"/>
  <c r="F39" i="4"/>
  <c r="F36" i="4"/>
  <c r="F34" i="4"/>
  <c r="F31" i="4"/>
  <c r="F27" i="4"/>
  <c r="F26" i="4"/>
  <c r="F22" i="4"/>
  <c r="F14" i="4"/>
  <c r="F10" i="4"/>
  <c r="F7" i="4"/>
  <c r="F43" i="6" l="1"/>
  <c r="F44" i="6"/>
  <c r="F118" i="2"/>
  <c r="F72" i="6"/>
  <c r="F60" i="4"/>
  <c r="F89" i="6"/>
  <c r="G89" i="6" s="1"/>
  <c r="B64" i="1"/>
  <c r="F50" i="6"/>
  <c r="F28" i="6"/>
  <c r="F32" i="3"/>
  <c r="E82" i="6"/>
  <c r="G51" i="1"/>
  <c r="G45" i="1"/>
  <c r="B67" i="1" s="1"/>
  <c r="G19" i="1"/>
  <c r="G26" i="1" s="1"/>
  <c r="C27" i="6"/>
  <c r="C44" i="6" s="1"/>
  <c r="F100" i="6"/>
  <c r="F101" i="6"/>
  <c r="F102" i="6"/>
  <c r="F99" i="6"/>
  <c r="F73" i="6" l="1"/>
  <c r="B63" i="1"/>
  <c r="H13" i="12" s="1"/>
  <c r="G78" i="6"/>
  <c r="G80" i="6"/>
  <c r="F45" i="6"/>
  <c r="G79" i="6"/>
  <c r="H18" i="12"/>
  <c r="F103" i="6"/>
  <c r="G56" i="6" l="1"/>
  <c r="G53" i="6"/>
  <c r="G52" i="6"/>
  <c r="H16" i="12"/>
  <c r="G65" i="6"/>
  <c r="G66" i="6"/>
  <c r="G67" i="6"/>
  <c r="G64" i="6"/>
  <c r="G55" i="6"/>
  <c r="G60" i="6"/>
  <c r="G61" i="6"/>
  <c r="G62" i="6"/>
  <c r="G58" i="6"/>
  <c r="G59" i="6"/>
  <c r="G57" i="6"/>
  <c r="G68" i="6"/>
  <c r="G69" i="6"/>
  <c r="G70" i="6"/>
  <c r="E7" i="10" s="1"/>
  <c r="G51" i="6"/>
  <c r="F54" i="5"/>
  <c r="G72" i="6" l="1"/>
  <c r="H17" i="12"/>
  <c r="F182" i="5" l="1"/>
  <c r="F202" i="5" s="1"/>
  <c r="E12" i="10" l="1"/>
  <c r="E11" i="10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E17" i="10" l="1"/>
  <c r="E21" i="10" s="1"/>
  <c r="H15" i="12"/>
  <c r="H21" i="12" s="1"/>
  <c r="H14" i="12" l="1"/>
  <c r="E10" i="13" s="1"/>
</calcChain>
</file>

<file path=xl/comments1.xml><?xml version="1.0" encoding="utf-8"?>
<comments xmlns="http://schemas.openxmlformats.org/spreadsheetml/2006/main">
  <authors>
    <author>HP</author>
  </authors>
  <commentList>
    <comment ref="F6" authorId="0" guid="{9043AEA9-E873-490B-928E-C12EABEB4E5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01.01.2021
среднемесячный 100кВт
</t>
        </r>
      </text>
    </comment>
    <comment ref="F10" authorId="0" guid="{D427C40C-9D8D-4C60-97F3-9C52207D6A9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985+205+450+545+695+590=3470/6=579 кВт среднемесячное значение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23" authorId="0" guid="{315B6FCA-3196-4289-80F5-05041B71A61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50+75+70+100+105+80=480/6=</t>
        </r>
        <r>
          <rPr>
            <b/>
            <sz val="9"/>
            <color indexed="81"/>
            <rFont val="Tahoma"/>
            <family val="2"/>
            <charset val="204"/>
          </rPr>
          <t xml:space="preserve">80 </t>
        </r>
        <r>
          <rPr>
            <sz val="9"/>
            <color indexed="81"/>
            <rFont val="Tahoma"/>
            <family val="2"/>
            <charset val="204"/>
          </rPr>
          <t>среднемесячное значение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92" authorId="0" guid="{A13F7783-3DDA-4C11-AF45-64684376FC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8" authorId="0" guid="{CE4A2EDF-0F58-49C0-8C3F-E2F7C5732E8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45+60+60+45+51+75=336/6=</t>
        </r>
        <r>
          <rPr>
            <b/>
            <sz val="9"/>
            <color indexed="81"/>
            <rFont val="Tahoma"/>
            <family val="2"/>
            <charset val="204"/>
          </rPr>
          <t>56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значение</t>
        </r>
      </text>
    </comment>
    <comment ref="F15" authorId="0" guid="{FB9A839F-3C7E-4873-ABC4-548519E0C6B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01.03.21
320+320+250+265+265+265 = </t>
        </r>
        <r>
          <rPr>
            <b/>
            <sz val="9"/>
            <color indexed="81"/>
            <rFont val="Tahoma"/>
            <family val="2"/>
            <charset val="204"/>
          </rPr>
          <t>281</t>
        </r>
        <r>
          <rPr>
            <sz val="9"/>
            <color indexed="81"/>
            <rFont val="Tahoma"/>
            <family val="2"/>
            <charset val="204"/>
          </rPr>
          <t xml:space="preserve"> среднемесячный показатель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27" authorId="0" guid="{F33B13B5-F18C-4D9C-B5EC-FF8FBD22555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01.01.2021 (260+320+315+340+250+290=296 среднемес.)
01.04.2021 выставлен норматив 372 + 186 повышающий коэф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19" authorId="0" guid="{6C0A2727-5D55-4B82-9F44-F92291738E6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01.09.20/01.08.20 показания 0 (воду сдали)
июл,июн,май,апр,март,фев. (400+410+345+425+505+630)= 2715/6= </t>
        </r>
        <r>
          <rPr>
            <b/>
            <sz val="9"/>
            <color indexed="81"/>
            <rFont val="Tahoma"/>
            <family val="2"/>
            <charset val="204"/>
          </rPr>
          <t>453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значение
за авг,сен,окт,нояб. выставлено (0+348+348+348)= </t>
        </r>
        <r>
          <rPr>
            <b/>
            <sz val="9"/>
            <color indexed="81"/>
            <rFont val="Tahoma"/>
            <family val="2"/>
            <charset val="204"/>
          </rPr>
          <t>1044</t>
        </r>
        <r>
          <rPr>
            <sz val="9"/>
            <color indexed="81"/>
            <rFont val="Tahoma"/>
            <family val="2"/>
            <charset val="204"/>
          </rPr>
          <t xml:space="preserve">
норматив + повышающ. коэф. дек,янв,февр,март,апр. (405+202,5)*5= </t>
        </r>
        <r>
          <rPr>
            <b/>
            <sz val="9"/>
            <color indexed="81"/>
            <rFont val="Tahoma"/>
            <family val="2"/>
            <charset val="204"/>
          </rPr>
          <t xml:space="preserve">3037,5
</t>
        </r>
        <r>
          <rPr>
            <sz val="9"/>
            <color indexed="81"/>
            <rFont val="Tahoma"/>
            <family val="2"/>
            <charset val="204"/>
          </rPr>
          <t xml:space="preserve">перерасчет с 09.20. по 04.21. (453*9)-(1044+3037,5)= </t>
        </r>
        <r>
          <rPr>
            <b/>
            <sz val="9"/>
            <color indexed="81"/>
            <rFont val="Tahoma"/>
            <family val="2"/>
            <charset val="204"/>
          </rPr>
          <t>- 4,5 кВт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58" authorId="0" guid="{14BEA243-67B0-408C-9ECF-F49CD8EBCD4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 </t>
        </r>
      </text>
    </comment>
    <comment ref="E58" authorId="0" guid="{7C8FD076-1C4F-4543-B5FF-B3811DCB5C9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 </t>
        </r>
      </text>
    </comment>
    <comment ref="D69" authorId="0" guid="{9F4E055B-2128-455C-B950-6B30A83EA01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  <comment ref="E69" authorId="0" guid="{72BF4F57-A293-45CC-8849-6CA44746F4B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sharedStrings.xml><?xml version="1.0" encoding="utf-8"?>
<sst xmlns="http://schemas.openxmlformats.org/spreadsheetml/2006/main" count="2350" uniqueCount="2030">
  <si>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</si>
  <si>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</si>
  <si>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</si>
  <si>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</si>
  <si>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</si>
  <si>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</si>
  <si>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</si>
  <si>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</si>
  <si>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</si>
  <si>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</si>
  <si>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</si>
  <si>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</si>
  <si>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</si>
  <si>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</si>
  <si>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</si>
  <si>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</si>
  <si>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</si>
  <si>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</si>
  <si>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</si>
  <si>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</si>
  <si>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</si>
  <si>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</si>
  <si>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</si>
  <si>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</si>
  <si>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</si>
  <si>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</si>
  <si>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</si>
  <si>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</si>
  <si>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</si>
  <si>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</si>
  <si>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</si>
  <si>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</si>
  <si>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</si>
  <si>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</si>
  <si>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</si>
  <si>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</si>
  <si>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</si>
  <si>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</si>
  <si>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</si>
  <si>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</si>
  <si>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</si>
  <si>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</si>
  <si>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</si>
  <si>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</si>
  <si>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</si>
  <si>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</si>
  <si>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</si>
  <si>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</si>
  <si>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</si>
  <si>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</si>
  <si>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</si>
  <si>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</si>
  <si>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</si>
  <si>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</si>
  <si>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</si>
  <si>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</si>
  <si>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</si>
  <si>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</si>
  <si>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</si>
  <si>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</si>
  <si>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</si>
  <si>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</si>
  <si>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</si>
  <si>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</si>
  <si>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</si>
  <si>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</si>
  <si>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</si>
  <si>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</si>
  <si>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</si>
  <si>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</si>
  <si>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</si>
  <si>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</si>
  <si>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</si>
  <si>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</si>
  <si>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</si>
  <si>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</si>
  <si>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</si>
  <si>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</si>
  <si>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</si>
  <si>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</si>
  <si>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</si>
  <si>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</si>
  <si>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</si>
  <si>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</si>
  <si>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</si>
  <si>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</si>
  <si>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</si>
  <si>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</si>
  <si>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</si>
  <si>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</si>
  <si>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</si>
  <si>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</si>
  <si>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</si>
  <si>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</si>
  <si>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</si>
  <si>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</si>
  <si>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</si>
  <si>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</si>
  <si>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</si>
  <si>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</si>
  <si>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</si>
  <si>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</si>
  <si>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</si>
  <si>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</si>
  <si>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</si>
  <si>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</si>
  <si>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</si>
  <si>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</si>
  <si>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</si>
  <si>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</si>
  <si>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</si>
  <si>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</si>
  <si>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</si>
  <si>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</si>
  <si>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</si>
  <si>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</si>
  <si>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</si>
  <si>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</si>
  <si>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</si>
  <si>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</si>
  <si>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</si>
  <si>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</si>
  <si>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</si>
  <si>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</si>
  <si>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</si>
  <si>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</si>
  <si>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</si>
  <si>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</si>
  <si>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</si>
  <si>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</si>
  <si>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</si>
  <si>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</si>
  <si>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</si>
  <si>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</si>
  <si>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</si>
  <si>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</si>
  <si>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</si>
  <si>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</si>
  <si>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</si>
  <si>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</si>
  <si>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</si>
  <si>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</si>
  <si>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</si>
  <si>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</si>
  <si>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</si>
  <si>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</si>
  <si>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</si>
  <si>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</si>
  <si>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</si>
  <si>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</si>
  <si>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</si>
  <si>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</si>
  <si>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</si>
  <si>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</si>
  <si>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</si>
  <si>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</si>
  <si>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</si>
  <si>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</si>
  <si>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</si>
  <si>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</si>
  <si>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</si>
  <si>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</si>
  <si>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</si>
  <si>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</si>
  <si>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</si>
  <si>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</si>
  <si>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</si>
  <si>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</si>
  <si>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</si>
  <si>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</si>
  <si>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</si>
  <si>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</si>
  <si>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</si>
  <si>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</si>
  <si>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</si>
  <si>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</si>
  <si>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</si>
  <si>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</si>
  <si>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</si>
  <si>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</si>
  <si>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</si>
  <si>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</si>
  <si>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</si>
  <si>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</si>
  <si>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</si>
  <si>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</si>
  <si>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</si>
  <si>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</si>
  <si>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</si>
  <si>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</si>
  <si>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</si>
  <si>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</si>
  <si>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</si>
  <si>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</si>
  <si>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</si>
  <si>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</si>
  <si>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</si>
  <si>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</si>
  <si>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</si>
  <si>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</si>
  <si>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</si>
  <si>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</si>
  <si>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</si>
  <si>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</si>
  <si>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</si>
  <si>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</si>
  <si>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</si>
  <si>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</si>
  <si>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</si>
  <si>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</si>
  <si>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</si>
  <si>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</si>
  <si>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</si>
  <si>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</si>
  <si>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</si>
  <si>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</si>
  <si>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</si>
  <si>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</si>
  <si>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</si>
  <si>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</si>
  <si>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</si>
  <si>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</si>
  <si>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</si>
  <si>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</si>
  <si>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</si>
  <si>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</si>
  <si>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</si>
  <si>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</si>
  <si>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</si>
  <si>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</si>
  <si>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</si>
  <si>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</si>
  <si>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</si>
  <si>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</si>
  <si>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</si>
  <si>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</si>
  <si>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</si>
  <si>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</si>
  <si>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</si>
  <si>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</si>
  <si>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</si>
  <si>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</si>
  <si>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</si>
  <si>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</si>
  <si>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</si>
  <si>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</si>
  <si>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</si>
  <si>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</si>
  <si>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</si>
  <si>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</si>
  <si>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</si>
  <si>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</si>
  <si>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</si>
  <si>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</si>
  <si>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</si>
  <si>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</si>
  <si>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</si>
  <si>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</si>
  <si>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</si>
  <si>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</si>
  <si>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</si>
  <si>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</si>
  <si>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</si>
  <si>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</si>
  <si>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</si>
  <si>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</si>
  <si>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</si>
  <si>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</si>
  <si>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</si>
  <si>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</si>
  <si>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</si>
  <si>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</si>
  <si>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</si>
  <si>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</si>
  <si>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</si>
  <si>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</si>
  <si>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</si>
  <si>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</si>
  <si>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</si>
  <si>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</si>
  <si>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</si>
  <si>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</si>
  <si>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</si>
  <si>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</si>
  <si>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</si>
  <si>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</si>
  <si>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</si>
  <si>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</si>
  <si>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</si>
  <si>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</si>
  <si>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</si>
  <si>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</si>
  <si>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</si>
  <si>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</si>
  <si>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</si>
  <si>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</si>
  <si>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</si>
  <si>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</si>
  <si>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</si>
  <si>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</si>
  <si>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</si>
  <si>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</si>
  <si>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</si>
  <si>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</si>
  <si>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</si>
  <si>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</si>
  <si>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</si>
  <si>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</si>
  <si>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</si>
  <si>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</si>
  <si>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</si>
  <si>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</si>
  <si>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</si>
  <si>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</si>
  <si>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</si>
  <si>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</si>
  <si>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</si>
  <si>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</si>
  <si>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</si>
  <si>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</si>
  <si>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</si>
  <si>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</si>
  <si>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</si>
  <si>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</si>
  <si>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</si>
  <si>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</si>
  <si>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</si>
  <si>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</si>
  <si>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</si>
  <si>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</si>
  <si>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</si>
  <si>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</si>
  <si>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</si>
  <si>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</si>
  <si>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</si>
  <si>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</si>
  <si>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</si>
  <si>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</si>
  <si>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</si>
  <si>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</si>
  <si>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</si>
  <si>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</si>
  <si>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</si>
  <si>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</si>
  <si>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</si>
  <si>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</si>
  <si>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</si>
  <si>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</si>
  <si>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</si>
  <si>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</si>
  <si>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</si>
  <si>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</si>
  <si>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</si>
  <si>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</si>
  <si>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</si>
  <si>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</si>
  <si>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</si>
  <si>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</si>
  <si>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</si>
  <si>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</si>
  <si>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</si>
  <si>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</si>
  <si>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</si>
  <si>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</si>
  <si>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</si>
  <si>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</si>
  <si>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</si>
  <si>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</si>
  <si>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</si>
  <si>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</si>
  <si>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</si>
  <si>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</si>
  <si>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</si>
  <si>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</si>
  <si>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</si>
  <si>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</si>
  <si>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</si>
  <si>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</si>
  <si>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</si>
  <si>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</si>
  <si>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</si>
  <si>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</si>
  <si>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</si>
  <si>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</si>
  <si>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</si>
  <si>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</si>
  <si>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</si>
  <si>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</si>
  <si>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</si>
  <si>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</si>
  <si>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</si>
  <si>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</si>
  <si>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</si>
  <si>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</si>
  <si>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</si>
  <si>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</si>
  <si>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</si>
  <si>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</si>
  <si>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</si>
  <si>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</si>
  <si>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</si>
  <si>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</si>
  <si>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</si>
  <si>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</si>
  <si>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</si>
  <si>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</si>
  <si>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</si>
  <si>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</si>
  <si>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</si>
  <si>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</si>
  <si>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</si>
  <si>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</si>
  <si>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</si>
  <si>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</si>
  <si>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</si>
  <si>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</si>
  <si>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</si>
  <si>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</si>
  <si>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</si>
  <si>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</si>
  <si>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</si>
  <si>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</si>
  <si>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</si>
  <si>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</si>
  <si>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</si>
  <si>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</si>
  <si>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</si>
  <si>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</si>
  <si>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</si>
  <si>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</si>
  <si>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</si>
  <si>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</si>
  <si>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</si>
  <si>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</si>
  <si>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</si>
  <si>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</si>
  <si>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</si>
  <si>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</si>
  <si>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</si>
  <si>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</si>
  <si>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</si>
  <si>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</si>
  <si>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</si>
  <si>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</si>
  <si>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</si>
  <si>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</si>
  <si>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</si>
  <si>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</si>
  <si>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</si>
  <si>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</si>
  <si>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</si>
  <si>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</si>
  <si>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</si>
  <si>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</si>
  <si>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</si>
  <si>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</si>
  <si>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</si>
  <si>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</si>
  <si>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</si>
  <si>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</si>
  <si>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</si>
  <si>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</si>
  <si>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</si>
  <si>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</si>
  <si>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</si>
  <si>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</si>
  <si>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</si>
  <si>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</si>
  <si>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</si>
  <si>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</si>
  <si>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</si>
  <si>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</si>
  <si>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</si>
  <si>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</si>
  <si>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</si>
  <si>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</si>
  <si>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</si>
  <si>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</si>
  <si>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</si>
  <si>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</si>
  <si>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</si>
  <si>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</si>
  <si>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</si>
  <si>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</si>
  <si>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</si>
  <si>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</si>
  <si>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</si>
  <si>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</si>
  <si>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</si>
  <si>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</si>
  <si>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</si>
  <si>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</si>
  <si>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</si>
  <si>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</si>
  <si>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</si>
  <si>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</si>
  <si>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>Коэфициент потерь (Кп) для корпуса 6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</si>
  <si>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</si>
  <si>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</si>
  <si>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</si>
  <si>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</si>
  <si>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</si>
  <si>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</si>
  <si>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</si>
  <si>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</si>
  <si>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</si>
  <si>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</si>
  <si>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</si>
  <si>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</si>
  <si>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</si>
  <si>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</si>
  <si>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</si>
  <si>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</si>
  <si>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</si>
  <si>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</si>
  <si>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</si>
  <si>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</si>
  <si>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</si>
  <si>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</si>
  <si>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</si>
  <si>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</si>
  <si>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</si>
  <si>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</si>
  <si>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</si>
  <si>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0281549-05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</si>
  <si>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</si>
  <si>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</si>
  <si>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</si>
  <si>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</si>
  <si>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</si>
  <si>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</si>
  <si>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</si>
  <si>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</si>
  <si>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</si>
  <si>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</si>
  <si>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</si>
  <si>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</si>
  <si>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</si>
  <si>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</si>
  <si>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</si>
  <si>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</si>
  <si>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</si>
  <si>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</si>
  <si>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</si>
  <si>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</si>
  <si>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</si>
  <si>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</si>
  <si>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</si>
  <si>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</si>
  <si>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</si>
  <si>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</si>
  <si>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</si>
  <si>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</si>
  <si>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</si>
  <si>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</si>
  <si>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</si>
  <si>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</si>
  <si>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</si>
  <si>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</si>
  <si>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</si>
  <si>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</si>
  <si>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</si>
  <si>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</si>
  <si>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</si>
  <si>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</si>
  <si>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</si>
  <si>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</si>
  <si>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</si>
  <si>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</si>
  <si>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</si>
  <si>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</si>
  <si>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</si>
  <si>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</si>
  <si>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</si>
  <si>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</si>
  <si>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</si>
  <si>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</si>
  <si>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</si>
  <si>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</si>
  <si>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</si>
  <si>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</si>
  <si>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</si>
  <si>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</si>
  <si>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</si>
  <si>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</si>
  <si>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</si>
  <si>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</si>
  <si>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</si>
  <si>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</si>
  <si>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</si>
  <si>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</si>
  <si>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</si>
  <si>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</si>
  <si>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</si>
  <si>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</si>
  <si>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</si>
  <si>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</si>
  <si>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</si>
  <si>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</si>
  <si>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</si>
  <si>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</si>
  <si>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</si>
  <si>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</si>
  <si>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</si>
  <si>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</si>
  <si>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</si>
  <si>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</si>
  <si>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</si>
  <si>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</si>
  <si>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</si>
  <si>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</si>
  <si>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</si>
  <si>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</si>
  <si>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</si>
  <si>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</si>
  <si>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</si>
  <si>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</si>
  <si>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</si>
  <si>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</si>
  <si>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</si>
  <si>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</si>
  <si>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</si>
  <si>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</si>
  <si>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</si>
  <si>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</si>
  <si>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</si>
  <si>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</si>
  <si>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</si>
  <si>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</si>
  <si>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</si>
  <si>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</si>
  <si>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</si>
  <si>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</si>
  <si>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</si>
  <si>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</si>
  <si>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</si>
  <si>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</si>
  <si>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</si>
  <si>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</si>
  <si>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</si>
  <si>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</si>
  <si>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</si>
  <si>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</si>
  <si>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</si>
  <si>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</si>
  <si>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</si>
  <si>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</si>
  <si>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</si>
  <si>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</si>
  <si>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</si>
  <si>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</si>
  <si>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</si>
  <si>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</si>
  <si>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</si>
  <si>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</si>
  <si>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</si>
  <si>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0271564-05</t>
  </si>
  <si>
    <t>3/ 115</t>
  </si>
  <si>
    <t>3/ 116</t>
  </si>
  <si>
    <t>3/ 117</t>
  </si>
  <si>
    <t>3/ 118</t>
  </si>
  <si>
    <t>3/ 119</t>
  </si>
  <si>
    <t>3/ 120</t>
  </si>
  <si>
    <t>3/ 121</t>
  </si>
  <si>
    <t>00376905-05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</si>
  <si>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</si>
  <si>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</si>
  <si>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</si>
  <si>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</si>
  <si>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</si>
  <si>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</si>
  <si>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</si>
  <si>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</si>
  <si>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</si>
  <si>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</si>
  <si>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</si>
  <si>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</si>
  <si>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</si>
  <si>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</si>
  <si>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</si>
  <si>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</si>
  <si>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</si>
  <si>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</si>
  <si>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</si>
  <si>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</si>
  <si>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</si>
  <si>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</si>
  <si>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</si>
  <si>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</si>
  <si>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</si>
  <si>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</si>
  <si>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</si>
  <si>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</si>
  <si>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</si>
  <si>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</si>
  <si>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</si>
  <si>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</si>
  <si>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</si>
  <si>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</si>
  <si>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</si>
  <si>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</si>
  <si>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151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</si>
  <si>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</si>
  <si>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</si>
  <si>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</si>
  <si>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</si>
  <si>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</si>
  <si>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</si>
  <si>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</si>
  <si>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</si>
  <si>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</si>
  <si>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</si>
  <si>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</si>
  <si>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</si>
  <si>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</si>
  <si>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</si>
  <si>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</si>
  <si>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</si>
  <si>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</si>
  <si>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</si>
  <si>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</si>
  <si>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</si>
  <si>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</si>
  <si>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</si>
  <si>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</si>
  <si>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</si>
  <si>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</si>
  <si>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</si>
  <si>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</si>
  <si>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</si>
  <si>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</si>
  <si>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</si>
  <si>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</si>
  <si>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178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</si>
  <si>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</si>
  <si>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</si>
  <si>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</si>
  <si>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</si>
  <si>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</si>
  <si>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</si>
  <si>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</si>
  <si>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</si>
  <si>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</si>
  <si>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</si>
  <si>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</si>
  <si>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</si>
  <si>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</si>
  <si>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</si>
  <si>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</si>
  <si>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</si>
  <si>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</si>
  <si>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</si>
  <si>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</si>
  <si>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</si>
  <si>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</si>
  <si>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</si>
  <si>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</si>
  <si>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</si>
  <si>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</si>
  <si>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</si>
  <si>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</si>
  <si>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</si>
  <si>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</si>
  <si>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</si>
  <si>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</si>
  <si>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</si>
  <si>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</si>
  <si>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</si>
  <si>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</si>
  <si>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</si>
  <si>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</si>
  <si>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</si>
  <si>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</si>
  <si>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</si>
  <si>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</si>
  <si>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</si>
  <si>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</si>
  <si>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</si>
  <si>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</si>
  <si>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</si>
  <si>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</si>
  <si>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</si>
  <si>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</si>
  <si>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</si>
  <si>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</si>
  <si>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</si>
  <si>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</si>
  <si>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</si>
  <si>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</si>
  <si>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</si>
  <si>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</si>
  <si>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</si>
  <si>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</si>
  <si>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</si>
  <si>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</si>
  <si>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</si>
  <si>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</si>
  <si>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</si>
  <si>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</si>
  <si>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</si>
  <si>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</si>
  <si>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</si>
  <si>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</si>
  <si>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</si>
  <si>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</si>
  <si>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</si>
  <si>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</si>
  <si>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</si>
  <si>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</si>
  <si>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</si>
  <si>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</si>
  <si>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</si>
  <si>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</si>
  <si>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</si>
  <si>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</si>
  <si>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</si>
  <si>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</si>
  <si>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</si>
  <si>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</si>
  <si>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</si>
  <si>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</si>
  <si>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</si>
  <si>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</si>
  <si>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</si>
  <si>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</si>
  <si>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</si>
  <si>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</si>
  <si>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</si>
  <si>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</si>
  <si>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</si>
  <si>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</si>
  <si>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</si>
  <si>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</si>
  <si>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</si>
  <si>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</si>
  <si>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</si>
  <si>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</si>
  <si>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</si>
  <si>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</si>
  <si>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</si>
  <si>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</si>
  <si>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</si>
  <si>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</si>
  <si>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</si>
  <si>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</si>
  <si>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</si>
  <si>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</si>
  <si>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</si>
  <si>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</si>
  <si>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</si>
  <si>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</si>
  <si>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</si>
  <si>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</si>
  <si>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</si>
  <si>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</si>
  <si>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</si>
  <si>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</si>
  <si>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</si>
  <si>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</si>
  <si>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</si>
  <si>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</si>
  <si>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</si>
  <si>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</si>
  <si>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</si>
  <si>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</si>
  <si>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</si>
  <si>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</si>
  <si>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</si>
  <si>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</si>
  <si>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</si>
  <si>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</si>
  <si>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</si>
  <si>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</si>
  <si>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</si>
  <si>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</si>
  <si>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</si>
  <si>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</si>
  <si>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</si>
  <si>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</si>
  <si>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</si>
  <si>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</si>
  <si>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</si>
  <si>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</si>
  <si>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</si>
  <si>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</si>
  <si>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</si>
  <si>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</si>
  <si>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</si>
  <si>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</si>
  <si>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</si>
  <si>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</si>
  <si>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</si>
  <si>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</si>
  <si>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</si>
  <si>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</si>
  <si>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</si>
  <si>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</si>
  <si>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</si>
  <si>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</si>
  <si>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</si>
  <si>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</si>
  <si>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</si>
  <si>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</si>
  <si>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</si>
  <si>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</si>
  <si>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</si>
  <si>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</si>
  <si>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</si>
  <si>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</si>
  <si>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</si>
  <si>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</si>
  <si>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</si>
  <si>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</si>
  <si>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</si>
  <si>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</si>
  <si>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</si>
  <si>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</si>
  <si>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</si>
  <si>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</si>
  <si>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</si>
  <si>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</si>
  <si>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</si>
  <si>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</si>
  <si>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</si>
  <si>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</si>
  <si>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</si>
  <si>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</si>
  <si>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</si>
  <si>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</si>
  <si>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</si>
  <si>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</si>
  <si>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</si>
  <si>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</si>
  <si>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</si>
  <si>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</si>
  <si>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</si>
  <si>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</si>
  <si>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</si>
  <si>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</si>
  <si>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</si>
  <si>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</si>
  <si>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</si>
  <si>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</si>
  <si>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</si>
  <si>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</si>
  <si>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00377492-05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</si>
  <si>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</si>
  <si>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</si>
  <si>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</si>
  <si>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</si>
  <si>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</si>
  <si>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</si>
  <si>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</si>
  <si>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</si>
  <si>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</si>
  <si>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</si>
  <si>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</si>
  <si>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</si>
  <si>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</si>
  <si>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</si>
  <si>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</si>
  <si>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</si>
  <si>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</si>
  <si>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</si>
  <si>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</si>
  <si>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</si>
  <si>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</si>
  <si>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</si>
  <si>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</si>
  <si>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</si>
  <si>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</si>
  <si>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00379113-05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</si>
  <si>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</si>
  <si>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</si>
  <si>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</si>
  <si>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</si>
  <si>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</si>
  <si>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</si>
  <si>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</si>
  <si>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</si>
  <si>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</si>
  <si>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</si>
  <si>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</si>
  <si>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</si>
  <si>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</si>
  <si>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</si>
  <si>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</si>
  <si>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</si>
  <si>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</si>
  <si>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</si>
  <si>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</si>
  <si>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</si>
  <si>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</si>
  <si>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</si>
  <si>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</si>
  <si>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</si>
  <si>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</si>
  <si>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</si>
  <si>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</si>
  <si>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</si>
  <si>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</si>
  <si>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</si>
  <si>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</si>
  <si>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</si>
  <si>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</si>
  <si>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</si>
  <si>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</si>
  <si>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</si>
  <si>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</si>
  <si>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</si>
  <si>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</si>
  <si>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</si>
  <si>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</si>
  <si>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</si>
  <si>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</si>
  <si>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</si>
  <si>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</si>
  <si>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</si>
  <si>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</si>
  <si>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</si>
  <si>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</si>
  <si>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</si>
  <si>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</si>
  <si>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</si>
  <si>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</si>
  <si>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</si>
  <si>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</si>
  <si>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</si>
  <si>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</si>
  <si>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</si>
  <si>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</si>
  <si>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</si>
  <si>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</si>
  <si>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</si>
  <si>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</si>
  <si>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С учетом коэффициента потерь (Кп)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</si>
  <si>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</si>
  <si>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</si>
  <si>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</si>
  <si>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</si>
  <si>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</si>
  <si>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</si>
  <si>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</si>
  <si>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</si>
  <si>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</si>
  <si>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</si>
  <si>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</si>
  <si>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</si>
  <si>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</si>
  <si>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</si>
  <si>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</si>
  <si>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</si>
  <si>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</si>
  <si>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</si>
  <si>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</si>
  <si>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</si>
  <si>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</si>
  <si>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</si>
  <si>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</si>
  <si>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</si>
  <si>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</si>
  <si>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</si>
  <si>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</si>
  <si>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</si>
  <si>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</si>
  <si>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</si>
  <si>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</si>
  <si>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Белякова Раиса Меревяновна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</si>
  <si>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</si>
  <si>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</si>
  <si>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</si>
  <si>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</si>
  <si>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</si>
  <si>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</si>
  <si>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</si>
  <si>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</si>
  <si>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</si>
  <si>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</si>
  <si>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</si>
  <si>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</si>
  <si>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</si>
  <si>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</si>
  <si>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</si>
  <si>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</si>
  <si>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</si>
  <si>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</si>
  <si>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</si>
  <si>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</si>
  <si>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</si>
  <si>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</si>
  <si>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</si>
  <si>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</si>
  <si>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</si>
  <si>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</si>
  <si>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</si>
  <si>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</si>
  <si>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</si>
  <si>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</si>
  <si>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</si>
  <si>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</si>
  <si>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</si>
  <si>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</si>
  <si>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</si>
  <si>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</si>
  <si>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</si>
  <si>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</si>
  <si>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</si>
  <si>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</si>
  <si>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</si>
  <si>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</si>
  <si>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</si>
  <si>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</si>
  <si>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</si>
  <si>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</si>
  <si>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</si>
  <si>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</si>
  <si>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</si>
  <si>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</si>
  <si>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</si>
  <si>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</si>
  <si>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</si>
  <si>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</si>
  <si>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</si>
  <si>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</si>
  <si>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</si>
  <si>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</si>
  <si>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</si>
  <si>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</si>
  <si>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</si>
  <si>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</si>
  <si>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</si>
  <si>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</si>
  <si>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</si>
  <si>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</si>
  <si>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</si>
  <si>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</si>
  <si>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</si>
  <si>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</si>
  <si>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</si>
  <si>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</si>
  <si>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</si>
  <si>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</si>
  <si>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</si>
  <si>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</si>
  <si>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</si>
  <si>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</si>
  <si>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</si>
  <si>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</si>
  <si>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</si>
  <si>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</si>
  <si>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</si>
  <si>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</si>
  <si>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</si>
  <si>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</si>
  <si>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</si>
  <si>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</si>
  <si>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</si>
  <si>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</si>
  <si>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</si>
  <si>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</si>
  <si>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</si>
  <si>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</si>
  <si>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</si>
  <si>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</si>
  <si>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</si>
  <si>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</si>
  <si>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</si>
  <si>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</si>
  <si>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</si>
  <si>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</si>
  <si>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</si>
  <si>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</si>
  <si>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</si>
  <si>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</si>
  <si>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</si>
  <si>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</si>
  <si>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</si>
  <si>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</si>
  <si>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</si>
  <si>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</si>
  <si>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</si>
  <si>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</si>
  <si>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</si>
  <si>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</si>
  <si>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</si>
  <si>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</si>
  <si>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</si>
  <si>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</si>
  <si>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</si>
  <si>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</si>
  <si>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</si>
  <si>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</si>
  <si>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</si>
  <si>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</si>
  <si>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</si>
  <si>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</si>
  <si>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</si>
  <si>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</si>
  <si>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</si>
  <si>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</si>
  <si>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</si>
  <si>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</si>
  <si>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</si>
  <si>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</si>
  <si>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</si>
  <si>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</si>
  <si>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</si>
  <si>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</si>
  <si>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</si>
  <si>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</si>
  <si>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</si>
  <si>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</si>
  <si>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</si>
  <si>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</si>
  <si>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</si>
  <si>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</si>
  <si>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</si>
  <si>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</si>
  <si>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</si>
  <si>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</si>
  <si>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</si>
  <si>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</si>
  <si>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</si>
  <si>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</si>
  <si>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</si>
  <si>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</si>
  <si>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</si>
  <si>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</si>
  <si>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</si>
  <si>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</si>
  <si>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</si>
  <si>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</si>
  <si>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</si>
  <si>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</si>
  <si>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</si>
  <si>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</si>
  <si>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</si>
  <si>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</si>
  <si>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</si>
  <si>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</si>
  <si>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</si>
  <si>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</si>
  <si>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</si>
  <si>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</si>
  <si>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</si>
  <si>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</si>
  <si>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</si>
  <si>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</si>
  <si>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</si>
  <si>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</si>
  <si>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</si>
  <si>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</si>
  <si>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</si>
  <si>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</si>
  <si>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</si>
  <si>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</si>
  <si>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</si>
  <si>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</si>
  <si>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</si>
  <si>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</si>
  <si>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</si>
  <si>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</si>
  <si>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</si>
  <si>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</si>
  <si>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</si>
  <si>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</si>
  <si>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</si>
  <si>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</si>
  <si>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</si>
  <si>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</si>
  <si>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</si>
  <si>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</si>
  <si>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</si>
  <si>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</si>
  <si>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</si>
  <si>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</si>
  <si>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</si>
  <si>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</si>
  <si>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</si>
  <si>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</si>
  <si>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</si>
  <si>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</si>
  <si>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</si>
  <si>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</si>
  <si>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</si>
  <si>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</si>
  <si>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</si>
  <si>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</si>
  <si>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</si>
  <si>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</si>
  <si>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</si>
  <si>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</si>
  <si>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</si>
  <si>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</si>
  <si>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</si>
  <si>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</si>
  <si>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</si>
  <si>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</si>
  <si>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</si>
  <si>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</si>
  <si>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</si>
  <si>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</si>
  <si>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</si>
  <si>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</si>
  <si>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</si>
  <si>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</si>
  <si>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</si>
  <si>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</si>
  <si>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</si>
  <si>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</si>
  <si>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</si>
  <si>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</si>
  <si>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</si>
  <si>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</si>
  <si>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</si>
  <si>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</si>
  <si>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</si>
  <si>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</si>
  <si>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</si>
  <si>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</si>
  <si>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</si>
  <si>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</si>
  <si>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</si>
  <si>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</si>
  <si>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</si>
  <si>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</si>
  <si>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</si>
  <si>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</si>
  <si>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</si>
  <si>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</si>
  <si>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</si>
  <si>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</si>
  <si>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</si>
  <si>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</si>
  <si>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</si>
  <si>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</si>
  <si>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</si>
  <si>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</si>
  <si>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</si>
  <si>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</si>
  <si>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</si>
  <si>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</si>
  <si>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</si>
  <si>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</si>
  <si>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</si>
  <si>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</si>
  <si>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</si>
  <si>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</si>
  <si>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</si>
  <si>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</si>
  <si>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</si>
  <si>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</si>
  <si>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</si>
  <si>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</si>
  <si>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</si>
  <si>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</si>
  <si>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</si>
  <si>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</si>
  <si>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</si>
  <si>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</si>
  <si>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</si>
  <si>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</si>
  <si>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</si>
  <si>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</si>
  <si>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</si>
  <si>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</si>
  <si>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</si>
  <si>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</si>
  <si>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</si>
  <si>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</si>
  <si>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</si>
  <si>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</si>
  <si>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</si>
  <si>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</si>
  <si>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</si>
  <si>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</si>
  <si>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</si>
  <si>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</si>
  <si>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</si>
  <si>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</si>
  <si>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</si>
  <si>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</si>
  <si>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</si>
  <si>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</si>
  <si>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</si>
  <si>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</si>
  <si>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</si>
  <si>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</si>
  <si>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</si>
  <si>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</si>
  <si>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</si>
  <si>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н/р,ср 250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</si>
  <si>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</si>
  <si>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</si>
  <si>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</si>
  <si>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</si>
  <si>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</si>
  <si>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</si>
  <si>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</si>
  <si>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</si>
  <si>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</si>
  <si>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</si>
  <si>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</si>
  <si>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</si>
  <si>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</si>
  <si>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</si>
  <si>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</si>
  <si>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</si>
  <si>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</si>
  <si>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</si>
  <si>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</si>
  <si>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</si>
  <si>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</si>
  <si>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</si>
  <si>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тариф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</si>
  <si>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</si>
  <si>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</si>
  <si>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</si>
  <si>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</si>
  <si>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</si>
  <si>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</si>
  <si>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</si>
  <si>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</si>
  <si>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</si>
  <si>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</si>
  <si>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</si>
  <si>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</si>
  <si>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</si>
  <si>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</si>
  <si>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</si>
  <si>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</si>
  <si>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</si>
  <si>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</si>
  <si>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</si>
  <si>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</si>
  <si>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</si>
  <si>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</si>
  <si>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</si>
  <si>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</si>
  <si>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</si>
  <si>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</si>
  <si>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</si>
  <si>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</si>
  <si>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</si>
  <si>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</si>
  <si>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</si>
  <si>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</si>
  <si>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</si>
  <si>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</si>
  <si>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</si>
  <si>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</si>
  <si>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</si>
  <si>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</si>
  <si>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</si>
  <si>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</si>
  <si>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</si>
  <si>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</si>
  <si>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</si>
  <si>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</si>
  <si>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Расход электроэнергии по корпусу 7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</si>
  <si>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</si>
  <si>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</si>
  <si>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</si>
  <si>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</si>
  <si>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</si>
  <si>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</si>
  <si>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</si>
  <si>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</si>
  <si>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корпус 6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</si>
  <si>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</si>
  <si>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</si>
  <si>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</si>
  <si>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</si>
  <si>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</si>
  <si>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</si>
  <si>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</si>
  <si>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</si>
  <si>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28737396</t>
  </si>
  <si>
    <t>29993313</t>
  </si>
  <si>
    <t>29993646</t>
  </si>
  <si>
    <t>29993290</t>
  </si>
  <si>
    <t>29993615</t>
  </si>
  <si>
    <t>29993962</t>
  </si>
  <si>
    <t>29993111</t>
  </si>
  <si>
    <t>32373717-17</t>
  </si>
  <si>
    <t xml:space="preserve"> кв.м. - площадь всех помещений, находящихся в собственности в корпусах 1,2, 4, 5 и 6.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</si>
  <si>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</si>
  <si>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</si>
  <si>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</si>
  <si>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</si>
  <si>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</si>
  <si>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</si>
  <si>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</si>
  <si>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</si>
  <si>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</si>
  <si>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</si>
  <si>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</si>
  <si>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</si>
  <si>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</si>
  <si>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</si>
  <si>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</si>
  <si>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</si>
  <si>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</si>
  <si>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</si>
  <si>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</si>
  <si>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</si>
  <si>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</si>
  <si>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</si>
  <si>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</si>
  <si>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</si>
  <si>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</si>
  <si>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</si>
  <si>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</si>
  <si>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 xml:space="preserve">Алексеева Г.В.                          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</si>
  <si>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</si>
  <si>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</si>
  <si>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</si>
  <si>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</si>
  <si>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</si>
  <si>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</si>
  <si>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</si>
  <si>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</si>
  <si>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</si>
  <si>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</si>
  <si>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</si>
  <si>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</si>
  <si>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</si>
  <si>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</si>
  <si>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</si>
  <si>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</si>
  <si>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</si>
  <si>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</si>
  <si>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</si>
  <si>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</si>
  <si>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</si>
  <si>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</si>
  <si>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</si>
  <si>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</si>
  <si>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</si>
  <si>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</si>
  <si>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</si>
  <si>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</si>
  <si>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</si>
  <si>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</si>
  <si>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</si>
  <si>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</si>
  <si>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</si>
  <si>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</si>
  <si>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</si>
  <si>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</si>
  <si>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</si>
  <si>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</si>
  <si>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</si>
  <si>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</si>
  <si>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</si>
  <si>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 xml:space="preserve">Договор </t>
  </si>
  <si>
    <t>Договор</t>
  </si>
  <si>
    <t>Акт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</si>
  <si>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</si>
  <si>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</si>
  <si>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</si>
  <si>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</si>
  <si>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</si>
  <si>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 xml:space="preserve"> не живут 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</si>
  <si>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</si>
  <si>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</si>
  <si>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</si>
  <si>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ОДН холодное водоснабжение</t>
  </si>
  <si>
    <t>ОДН горячее водоснабжение</t>
  </si>
  <si>
    <t>ОДН водоотведение</t>
  </si>
  <si>
    <t>Размер оплаты электроснабжение ОДН, кВт*ч/кв.м.</t>
  </si>
  <si>
    <t>ОДН электроснабжение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</si>
  <si>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</si>
  <si>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</si>
  <si>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</si>
  <si>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</si>
  <si>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</si>
  <si>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</si>
  <si>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</si>
  <si>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</si>
  <si>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</si>
  <si>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</si>
  <si>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</si>
  <si>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</si>
  <si>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</si>
  <si>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</si>
  <si>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БАМБУК       Киричок Андрей 8-925-518-27-96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</si>
  <si>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</si>
  <si>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</si>
  <si>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</si>
  <si>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</si>
  <si>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</si>
  <si>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</si>
  <si>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</si>
  <si>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</si>
  <si>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</si>
  <si>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</si>
  <si>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</si>
  <si>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</si>
  <si>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</si>
  <si>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</si>
  <si>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</si>
  <si>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</si>
  <si>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</si>
  <si>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</si>
  <si>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</si>
  <si>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</si>
  <si>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</si>
  <si>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</si>
  <si>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</si>
  <si>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</si>
  <si>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</si>
  <si>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</si>
  <si>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</si>
  <si>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</si>
  <si>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</si>
  <si>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</si>
  <si>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</si>
  <si>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</si>
  <si>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</si>
  <si>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33443310-18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</si>
  <si>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</si>
  <si>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</si>
  <si>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</si>
  <si>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</si>
  <si>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</si>
  <si>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</si>
  <si>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</si>
  <si>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</si>
  <si>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</si>
  <si>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</si>
  <si>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</si>
  <si>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</si>
  <si>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</si>
  <si>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</si>
  <si>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</si>
  <si>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</si>
  <si>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</si>
  <si>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</si>
  <si>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 xml:space="preserve">акт  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</si>
  <si>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</si>
  <si>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</si>
  <si>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</si>
  <si>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</si>
  <si>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</si>
  <si>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</si>
  <si>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</si>
  <si>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</si>
  <si>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</si>
  <si>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</si>
  <si>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</si>
  <si>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</si>
  <si>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</si>
  <si>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Вымпелком "Билайн"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</si>
  <si>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</si>
  <si>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</si>
  <si>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</si>
  <si>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</si>
  <si>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</si>
  <si>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</si>
  <si>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Рубаник Р.В. (Кофейня)</t>
  </si>
  <si>
    <t>Эт. №24</t>
  </si>
  <si>
    <t>37550007-19</t>
  </si>
  <si>
    <t>Сербул Сергей Анатольевич</t>
  </si>
  <si>
    <t>37550570-19</t>
  </si>
  <si>
    <t>37554256-19</t>
  </si>
  <si>
    <t xml:space="preserve">акт 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</si>
  <si>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</si>
  <si>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</si>
  <si>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</si>
  <si>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</si>
  <si>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</si>
  <si>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</si>
  <si>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</si>
  <si>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</si>
  <si>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</si>
  <si>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</si>
  <si>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</si>
  <si>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</si>
  <si>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</si>
  <si>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</si>
  <si>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</si>
  <si>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</si>
  <si>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</si>
  <si>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</si>
  <si>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</si>
  <si>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</si>
  <si>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</si>
  <si>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</si>
  <si>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</si>
  <si>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</si>
  <si>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</si>
  <si>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</si>
  <si>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</si>
  <si>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</si>
  <si>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</si>
  <si>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</si>
  <si>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</si>
  <si>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</si>
  <si>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</si>
  <si>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</si>
  <si>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</si>
  <si>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</si>
  <si>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</si>
  <si>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</si>
  <si>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</si>
  <si>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</si>
  <si>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</si>
  <si>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</si>
  <si>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</si>
  <si>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</si>
  <si>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</si>
  <si>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</si>
  <si>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</si>
  <si>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</si>
  <si>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</si>
  <si>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</si>
  <si>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</si>
  <si>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</si>
  <si>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</si>
  <si>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</si>
  <si>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</si>
  <si>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</si>
  <si>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</si>
  <si>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</si>
  <si>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</si>
  <si>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</si>
  <si>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</si>
  <si>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</si>
  <si>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</si>
  <si>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</si>
  <si>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</si>
  <si>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</si>
  <si>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</si>
  <si>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</si>
  <si>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</si>
  <si>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</si>
  <si>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</si>
  <si>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</si>
  <si>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</si>
  <si>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</si>
  <si>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</si>
  <si>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</si>
  <si>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</si>
  <si>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</si>
  <si>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</si>
  <si>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</si>
  <si>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</si>
  <si>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</si>
  <si>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</si>
  <si>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</si>
  <si>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</si>
  <si>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</si>
  <si>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</si>
  <si>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</si>
  <si>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</si>
  <si>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</si>
  <si>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</si>
  <si>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</si>
  <si>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17831162-14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</si>
  <si>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</si>
  <si>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</si>
  <si>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</si>
  <si>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</si>
  <si>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</si>
  <si>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</si>
  <si>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</si>
  <si>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</si>
  <si>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</si>
  <si>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</si>
  <si>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</si>
  <si>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</si>
  <si>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</si>
  <si>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</si>
  <si>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</si>
  <si>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</si>
  <si>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</si>
  <si>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</si>
  <si>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</si>
  <si>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</si>
  <si>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</si>
  <si>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</si>
  <si>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</si>
  <si>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</si>
  <si>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</si>
  <si>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</si>
  <si>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</si>
  <si>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</si>
  <si>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</si>
  <si>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</si>
  <si>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</si>
  <si>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</si>
  <si>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</si>
  <si>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</si>
  <si>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</si>
  <si>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</si>
  <si>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</si>
  <si>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</si>
  <si>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</si>
  <si>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</si>
  <si>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</si>
  <si>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</si>
  <si>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</si>
  <si>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</si>
  <si>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</si>
  <si>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</si>
  <si>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</si>
  <si>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</si>
  <si>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</si>
  <si>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</si>
  <si>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</si>
  <si>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</si>
  <si>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</si>
  <si>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</si>
  <si>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</si>
  <si>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</si>
  <si>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</si>
  <si>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</si>
  <si>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</si>
  <si>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</si>
  <si>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</si>
  <si>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</si>
  <si>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</si>
  <si>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</si>
  <si>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</si>
  <si>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</si>
  <si>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</si>
  <si>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</si>
  <si>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</si>
  <si>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</si>
  <si>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</si>
  <si>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</si>
  <si>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</si>
  <si>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</si>
  <si>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</si>
  <si>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</si>
  <si>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</si>
  <si>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</si>
  <si>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</si>
  <si>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</si>
  <si>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</si>
  <si>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</si>
  <si>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</si>
  <si>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</si>
  <si>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</si>
  <si>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</si>
  <si>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</si>
  <si>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</si>
  <si>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</si>
  <si>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</si>
  <si>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23337019-15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</si>
  <si>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</si>
  <si>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</si>
  <si>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</si>
  <si>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</si>
  <si>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</si>
  <si>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</si>
  <si>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</si>
  <si>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</si>
  <si>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</si>
  <si>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</si>
  <si>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</si>
  <si>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</si>
  <si>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</si>
  <si>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</si>
  <si>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</si>
  <si>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</si>
  <si>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</si>
  <si>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</si>
  <si>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</si>
  <si>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</si>
  <si>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</si>
  <si>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</si>
  <si>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</si>
  <si>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</si>
  <si>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</si>
  <si>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00347135-05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</si>
  <si>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</si>
  <si>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</si>
  <si>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</si>
  <si>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</si>
  <si>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</si>
  <si>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</si>
  <si>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</si>
  <si>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</si>
  <si>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</si>
  <si>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00377494-05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</si>
  <si>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</si>
  <si>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</si>
  <si>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</si>
  <si>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</si>
  <si>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</si>
  <si>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</si>
  <si>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</si>
  <si>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</si>
  <si>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</si>
  <si>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</si>
  <si>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</si>
  <si>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</si>
  <si>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00382357-05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</si>
  <si>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</si>
  <si>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</si>
  <si>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</si>
  <si>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</si>
  <si>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</si>
  <si>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</si>
  <si>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</si>
  <si>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</si>
  <si>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</si>
  <si>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</si>
  <si>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</si>
  <si>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</si>
  <si>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</si>
  <si>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</si>
  <si>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</si>
  <si>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</si>
  <si>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</si>
  <si>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</si>
  <si>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</si>
  <si>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</si>
  <si>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19364376-14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</si>
  <si>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</si>
  <si>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</si>
  <si>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</si>
  <si>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</si>
  <si>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</si>
  <si>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</si>
  <si>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</si>
  <si>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</si>
  <si>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</si>
  <si>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</si>
  <si>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</si>
  <si>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</si>
  <si>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</si>
  <si>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</si>
  <si>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</si>
  <si>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</si>
  <si>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>0281585-05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</si>
  <si>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</si>
  <si>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</si>
  <si>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</si>
  <si>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</si>
  <si>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</si>
  <si>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</si>
  <si>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</si>
  <si>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</si>
  <si>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</si>
  <si>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</si>
  <si>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</si>
  <si>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</si>
  <si>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</si>
  <si>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</si>
  <si>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</si>
  <si>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</si>
  <si>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</si>
  <si>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</si>
  <si>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</si>
  <si>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</si>
  <si>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</si>
  <si>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</si>
  <si>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</si>
  <si>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</si>
  <si>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</si>
  <si>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</si>
  <si>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</si>
  <si>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</si>
  <si>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</si>
  <si>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</si>
  <si>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</si>
  <si>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</si>
  <si>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</si>
  <si>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</si>
  <si>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</si>
  <si>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</si>
  <si>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</si>
  <si>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</si>
  <si>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</si>
  <si>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</si>
  <si>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</si>
  <si>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</si>
  <si>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</si>
  <si>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</si>
  <si>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</si>
  <si>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</si>
  <si>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</si>
  <si>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</si>
  <si>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</si>
  <si>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</si>
  <si>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</si>
  <si>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</si>
  <si>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</si>
  <si>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</si>
  <si>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</si>
  <si>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</si>
  <si>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</si>
  <si>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</si>
  <si>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</si>
  <si>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</si>
  <si>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</si>
  <si>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</si>
  <si>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</si>
  <si>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</si>
  <si>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</si>
  <si>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</si>
  <si>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</si>
  <si>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</si>
  <si>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</si>
  <si>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</si>
  <si>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</si>
  <si>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</si>
  <si>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</si>
  <si>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</si>
  <si>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</si>
  <si>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</si>
  <si>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</si>
  <si>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</si>
  <si>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</si>
  <si>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</si>
  <si>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</si>
  <si>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&gt;16</t>
  </si>
  <si>
    <t>Соколова Татьяна Николаевна</t>
  </si>
  <si>
    <t>Свободно (ОДН)</t>
  </si>
  <si>
    <t xml:space="preserve">Шептикин (ОДН) </t>
  </si>
  <si>
    <t>по потреблению электроэнергии за период с  23.10.2021г. по  22.11.2021г.</t>
  </si>
  <si>
    <t>Ноябрь</t>
  </si>
  <si>
    <t>Ноябрь 2021г.</t>
  </si>
  <si>
    <t>Ноябрь 2021 года</t>
  </si>
  <si>
    <t>СПРАВОЧНАЯ ИНФОРМАЦИЯ потребление коммунальных услуг в здании по адресу г.Химки, ул.Лавочкина, д.13 ноябрь 2021г.</t>
  </si>
  <si>
    <t>&gt;34800</t>
  </si>
  <si>
    <t>проверить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</si>
</sst>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1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5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/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0" fontId="45" fillId="0" borderId="49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5" fontId="45" fillId="0" borderId="11" xfId="0" applyNumberFormat="1" applyFont="1" applyBorder="1"/>
    <xf numFmtId="165" fontId="45" fillId="0" borderId="7" xfId="0" applyNumberFormat="1" applyFont="1" applyBorder="1"/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" fontId="5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2" fontId="43" fillId="0" borderId="0" xfId="0" applyNumberFormat="1" applyFont="1"/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41" fillId="0" borderId="0" xfId="0" applyFont="1" applyBorder="1" applyAlignment="1">
      <alignment wrapText="1"/>
    </xf>
    <xf numFmtId="0" fontId="0" fillId="0" borderId="0" xfId="0" applyBorder="1"/>
    <xf numFmtId="0" fontId="2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0" fontId="39" fillId="11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11" borderId="13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7" xfId="0" applyBorder="1" applyAlignment="1">
      <alignment horizontal="right"/>
    </xf>
    <xf numFmtId="0" fontId="8" fillId="0" borderId="4" xfId="0" applyFont="1" applyFill="1" applyBorder="1" applyAlignment="1">
      <alignment horizontal="left" vertical="center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8" fillId="0" borderId="2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left" vertical="center"/>
    </xf>
    <xf numFmtId="0" fontId="11" fillId="0" borderId="0" xfId="0" applyFont="1" applyFill="1"/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24" fillId="0" borderId="0" xfId="0" applyNumberFormat="1" applyFont="1" applyAlignment="1">
      <alignment horizontal="center" vertical="center"/>
    </xf>
    <xf numFmtId="14" fontId="18" fillId="0" borderId="0" xfId="0" applyNumberFormat="1" applyFont="1" applyBorder="1" applyAlignment="1">
      <alignment horizontal="left" vertical="top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18" fillId="0" borderId="0" xfId="0" applyFont="1" applyBorder="1"/>
    <xf numFmtId="0" fontId="9" fillId="0" borderId="0" xfId="0" applyFont="1" applyBorder="1" applyAlignment="1">
      <alignment horizontal="left" vertical="center"/>
    </xf>
    <xf numFmtId="16" fontId="0" fillId="0" borderId="0" xfId="0" applyNumberFormat="1" applyBorder="1"/>
    <xf numFmtId="14" fontId="27" fillId="0" borderId="0" xfId="0" applyNumberFormat="1" applyFont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Fill="1" applyBorder="1" applyAlignment="1">
      <alignment horizontal="left" vertical="center"/>
    </xf>
    <xf numFmtId="177" fontId="77" fillId="0" borderId="0" xfId="0" applyNumberFormat="1" applyFont="1" applyBorder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NumberFormat="1" applyFont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7" fillId="0" borderId="3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1" fontId="0" fillId="0" borderId="0" xfId="0" applyNumberFormat="1" applyFont="1" applyAlignment="1">
      <alignment horizontal="left"/>
    </xf>
    <xf numFmtId="0" fontId="8" fillId="0" borderId="50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1" fontId="8" fillId="0" borderId="2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ont="1" applyFill="1" applyAlignment="1">
      <alignment horizontal="right"/>
    </xf>
    <xf numFmtId="2" fontId="5" fillId="0" borderId="28" xfId="0" applyNumberFormat="1" applyFont="1" applyBorder="1" applyAlignment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ont="1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8" fillId="2" borderId="27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left"/>
    </xf>
    <xf numFmtId="0" fontId="79" fillId="16" borderId="2" xfId="0" applyFont="1" applyFill="1" applyBorder="1" applyAlignment="1">
      <alignment horizontal="left"/>
    </xf>
    <xf numFmtId="0" fontId="71" fillId="0" borderId="0" xfId="0" applyFont="1" applyFill="1" applyAlignment="1">
      <alignment horizontal="left" vertical="center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NumberFormat="1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 applyAlignment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Fill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0" borderId="56" xfId="4" applyNumberFormat="1" applyFont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 applyAlignment="1"/>
    <xf numFmtId="0" fontId="81" fillId="0" borderId="36" xfId="4" applyFont="1" applyBorder="1" applyAlignment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0" fillId="11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8" fillId="0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165" fontId="84" fillId="0" borderId="0" xfId="1" applyFont="1"/>
    <xf numFmtId="0" fontId="5" fillId="11" borderId="0" xfId="0" applyFont="1" applyFill="1" applyAlignment="1">
      <alignment horizontal="left" vertical="center"/>
    </xf>
    <xf numFmtId="167" fontId="45" fillId="9" borderId="11" xfId="1" applyNumberFormat="1" applyFont="1" applyFill="1" applyBorder="1"/>
    <xf numFmtId="2" fontId="11" fillId="0" borderId="7" xfId="0" applyNumberFormat="1" applyFont="1" applyFill="1" applyBorder="1" applyAlignment="1">
      <alignment wrapText="1"/>
    </xf>
    <xf numFmtId="2" fontId="11" fillId="0" borderId="8" xfId="0" applyNumberFormat="1" applyFont="1" applyFill="1" applyBorder="1" applyAlignment="1">
      <alignment horizontal="center" wrapText="1"/>
    </xf>
    <xf numFmtId="0" fontId="7" fillId="0" borderId="29" xfId="0" applyFont="1" applyBorder="1" applyAlignment="1">
      <alignment horizontal="left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0" fillId="15" borderId="0" xfId="0" applyFill="1"/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4D10C2E-7FD2-4174-A98E-586D4B349231}" diskRevisions="1" revisionId="96" version="10">
  <header guid="{2637FFBD-A4A2-4DCC-9ED2-594D6919C9F5}" dateTime="2021-11-24T11:57:42" maxSheetId="16" userName="HP" r:id="rId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87B367-79C1-470F-AF43-CFA4C7A88904}" dateTime="2021-11-24T11:58:48" maxSheetId="16" userName="HP" r:id="rId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D7D01A2-85FB-49DB-A7AA-A79BA17FB253}" dateTime="2021-11-24T12:33:28" maxSheetId="16" userName="HP" r:id="rId3" minRId="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2128AD-5560-4294-823C-964ACE52A845}" dateTime="2021-11-24T14:27:22" maxSheetId="16" userName="HP" r:id="rId4" minRId="20" maxRId="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431F5A-2375-4117-8066-CF4D1144EDA6}" dateTime="2021-11-24T14:51:35" maxSheetId="16" userName="HP" r:id="rId5" minRId="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7FD1EF-9D54-4AA1-8025-3F0A636D0588}" dateTime="2021-11-24T16:04:59" maxSheetId="16" userName="HP" r:id="rId6" minRId="42" maxRId="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4A1C28-69D5-4F43-BE2A-51453ADF5299}" dateTime="2021-11-24T16:08:33" maxSheetId="16" userName="HP" r:id="rId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F8FF87B-CA60-424A-B4D4-64128F2EC82C}" dateTime="2021-11-25T08:06:47" maxSheetId="16" userName="HP" r:id="rId8" minRId="63" maxRId="6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0A184A5-B161-4ED6-A746-CB8CAD721762}" dateTime="2021-11-25T13:35:21" maxSheetId="16" userName="Алексей" r:id="rId9" minRId="75" maxRId="7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4D10C2E-7FD2-4174-A98E-586D4B349231}" dateTime="2021-11-26T10:16:55" maxSheetId="16" userName="HP" r:id="rId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6">
    <oc r="E86">
      <v>24557</v>
    </oc>
    <nc r="E86">
      <v>24466</v>
    </nc>
  </rcc>
  <rfmt sheetId="6" sqref="E86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13">
    <oc r="E7">
      <f>1763-F7</f>
    </oc>
    <nc r="E7">
      <f>1770-F7</f>
    </nc>
  </rcc>
  <rcc rId="21" sId="13">
    <oc r="E8">
      <f>3051-F8</f>
    </oc>
    <nc r="E8">
      <f>3061-F8</f>
    </nc>
  </rcc>
  <rcc rId="22" sId="13">
    <oc r="G5">
      <v>369.21</v>
    </oc>
    <nc r="G5">
      <v>368.85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9:E9">
    <dxf>
      <fill>
        <patternFill>
          <bgColor theme="0"/>
        </patternFill>
      </fill>
    </dxf>
  </rfmt>
  <rcc rId="32" sId="6">
    <oc r="E9">
      <v>272</v>
    </oc>
    <nc r="E9">
      <v>314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3">
    <oc r="E7">
      <f>1770-F7</f>
    </oc>
    <nc r="E7">
      <f>1831-F7</f>
    </nc>
  </rcc>
  <rcc rId="43" sId="13">
    <oc r="E8">
      <f>3061-F8</f>
    </oc>
    <nc r="E8">
      <f>3089-F8</f>
    </nc>
  </rcc>
  <rcc rId="44" sId="13">
    <oc r="G5">
      <v>368.85</v>
    </oc>
    <nc r="G5">
      <v>365.74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3">
    <oc r="G5">
      <v>365.74</v>
    </oc>
    <nc r="G5">
      <v>365.84</v>
    </nc>
  </rcc>
  <rcc rId="64" sId="13">
    <oc r="E7">
      <f>1831-F7</f>
    </oc>
    <nc r="E7">
      <f>1829-F7</f>
    </nc>
  </rcc>
  <rcc rId="65" sId="13">
    <oc r="E8">
      <f>3089-F8</f>
    </oc>
    <nc r="E8">
      <f>3097-F8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3" numFmtId="4">
    <oc r="D5">
      <v>103310.14</v>
    </oc>
    <nc r="D5">
      <v>103250</v>
    </nc>
  </rcc>
  <rcc rId="76" sId="13">
    <oc r="G5">
      <v>365.84</v>
    </oc>
    <nc r="G5">
      <v>263.25</v>
    </nc>
  </rcc>
  <rcc rId="77" sId="13" numFmtId="4">
    <oc r="E5">
      <f>342.26+6.252</f>
    </oc>
    <nc r="E5">
      <v>390.95699999999999</v>
    </nc>
  </rcc>
  <rcc rId="78" sId="12">
    <oc r="H21">
      <f>SUM(H15:H20)</f>
    </oc>
    <nc r="H21">
      <f>SUM(H15:H20)</f>
    </nc>
  </rcc>
  <rdn rId="0" localSheetId="1" customView="1" name="Z_11E80AD0_6AA7_470D_8311_11AF96F196E5_.wvu.PrintArea" hidden="1" oldHidden="1">
    <formula>'Общ. счетчики'!$A$1:$H$71</formula>
  </rdn>
  <rdn rId="0" localSheetId="2" customView="1" name="Z_11E80AD0_6AA7_470D_8311_11AF96F196E5_.wvu.PrintArea" hidden="1" oldHidden="1">
    <formula>'Под. 1 и 2'!$A$1:$G$119</formula>
  </rdn>
  <rdn rId="0" localSheetId="2" customView="1" name="Z_11E80AD0_6AA7_470D_8311_11AF96F196E5_.wvu.Cols" hidden="1" oldHidden="1">
    <formula>'Под. 1 и 2'!$H:$I,'Под. 1 и 2'!$K:$L</formula>
  </rdn>
  <rdn rId="0" localSheetId="3" customView="1" name="Z_11E80AD0_6AA7_470D_8311_11AF96F196E5_.wvu.PrintArea" hidden="1" oldHidden="1">
    <formula>'Под. 3'!$A$1:$G$50</formula>
  </rdn>
  <rdn rId="0" localSheetId="3" customView="1" name="Z_11E80AD0_6AA7_470D_8311_11AF96F196E5_.wvu.Cols" hidden="1" oldHidden="1">
    <formula>'Под. 3'!$H:$H</formula>
  </rdn>
  <rdn rId="0" localSheetId="4" customView="1" name="Z_11E80AD0_6AA7_470D_8311_11AF96F196E5_.wvu.PrintArea" hidden="1" oldHidden="1">
    <formula>'Под. 4  и 5'!$A$1:$G$63</formula>
  </rdn>
  <rdn rId="0" localSheetId="5" customView="1" name="Z_11E80AD0_6AA7_470D_8311_11AF96F196E5_.wvu.PrintArea" hidden="1" oldHidden="1">
    <formula>Под.6!$A$1:$N$204</formula>
  </rdn>
  <rdn rId="0" localSheetId="5" customView="1" name="Z_11E80AD0_6AA7_470D_8311_11AF96F196E5_.wvu.Cols" hidden="1" oldHidden="1">
    <formula>Под.6!$I:$M</formula>
  </rdn>
  <rdn rId="0" localSheetId="6" customView="1" name="Z_11E80AD0_6AA7_470D_8311_11AF96F196E5_.wvu.PrintArea" hidden="1" oldHidden="1">
    <formula>'Нежил. пом.'!$A$1:$H$110</formula>
  </rdn>
  <rcv guid="{11E80AD0-6AA7-470D-8311-11AF96F196E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topLeftCell="A25" zoomScale="120" zoomScaleSheetLayoutView="120" workbookViewId="0">
      <selection activeCell="F9" sqref="F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41" t="s">
        <v>1025</v>
      </c>
      <c r="B1" s="741"/>
      <c r="C1" s="741"/>
      <c r="D1" s="741"/>
      <c r="E1" s="741"/>
      <c r="F1" s="741"/>
      <c r="G1" s="741"/>
    </row>
    <row r="2" spans="1:8" ht="15" x14ac:dyDescent="0.2">
      <c r="A2" s="742" t="s">
        <v>2023</v>
      </c>
      <c r="B2" s="742"/>
      <c r="C2" s="742"/>
      <c r="D2" s="742"/>
      <c r="E2" s="742"/>
      <c r="F2" s="742"/>
      <c r="G2" s="74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46" t="s">
        <v>0</v>
      </c>
      <c r="B4" s="747" t="s">
        <v>1</v>
      </c>
      <c r="C4" s="747" t="s">
        <v>2</v>
      </c>
      <c r="D4" s="747"/>
      <c r="E4" s="743" t="s">
        <v>3</v>
      </c>
      <c r="F4" s="743" t="s">
        <v>4</v>
      </c>
      <c r="G4" s="747" t="s">
        <v>5</v>
      </c>
    </row>
    <row r="5" spans="1:8" ht="13.5" thickBot="1" x14ac:dyDescent="0.25">
      <c r="A5" s="744"/>
      <c r="B5" s="747"/>
      <c r="C5" s="747"/>
      <c r="D5" s="747"/>
      <c r="E5" s="744"/>
      <c r="F5" s="744"/>
      <c r="G5" s="747"/>
    </row>
    <row r="6" spans="1:8" ht="13.5" thickBot="1" x14ac:dyDescent="0.25">
      <c r="A6" s="745"/>
      <c r="B6" s="747"/>
      <c r="C6" s="5" t="s">
        <v>6</v>
      </c>
      <c r="D6" s="6" t="s">
        <v>7</v>
      </c>
      <c r="E6" s="745"/>
      <c r="F6" s="745"/>
      <c r="G6" s="747"/>
    </row>
    <row r="7" spans="1:8" ht="18" customHeight="1" thickBot="1" x14ac:dyDescent="0.25">
      <c r="A7" s="748" t="s">
        <v>1588</v>
      </c>
      <c r="B7" s="749"/>
      <c r="C7" s="749"/>
      <c r="D7" s="750"/>
      <c r="E7" s="3"/>
      <c r="F7" s="4"/>
      <c r="G7" s="3"/>
    </row>
    <row r="8" spans="1:8" ht="39" thickBot="1" x14ac:dyDescent="0.25">
      <c r="A8" s="7" t="s">
        <v>8</v>
      </c>
      <c r="B8" s="22">
        <v>29993326</v>
      </c>
      <c r="C8" s="22">
        <v>5497</v>
      </c>
      <c r="D8" s="22">
        <v>5579</v>
      </c>
      <c r="E8" s="157">
        <f>D8-C8</f>
        <v>82</v>
      </c>
      <c r="F8" s="22">
        <v>15</v>
      </c>
      <c r="G8" s="23">
        <f>E8*F8</f>
        <v>1230</v>
      </c>
      <c r="H8" s="8"/>
    </row>
    <row r="9" spans="1:8" ht="64.5" thickBot="1" x14ac:dyDescent="0.25">
      <c r="A9" s="9" t="s">
        <v>9</v>
      </c>
      <c r="B9" s="22">
        <v>29993299</v>
      </c>
      <c r="C9" s="23">
        <v>2190</v>
      </c>
      <c r="D9" s="23">
        <v>2233</v>
      </c>
      <c r="E9" s="157">
        <f>D9-C9</f>
        <v>43</v>
      </c>
      <c r="F9" s="23">
        <v>60</v>
      </c>
      <c r="G9" s="23">
        <f>E9*F9</f>
        <v>2580</v>
      </c>
      <c r="H9" s="8"/>
    </row>
    <row r="10" spans="1:8" ht="15" customHeight="1" thickBot="1" x14ac:dyDescent="0.25">
      <c r="A10" s="9" t="s">
        <v>10</v>
      </c>
      <c r="B10" s="22">
        <v>29993206</v>
      </c>
      <c r="C10" s="22">
        <v>10348</v>
      </c>
      <c r="D10" s="22">
        <v>10601</v>
      </c>
      <c r="E10" s="157">
        <f>D10-C10</f>
        <v>253</v>
      </c>
      <c r="F10" s="22">
        <v>40</v>
      </c>
      <c r="G10" s="23">
        <f>E10*F10</f>
        <v>10120</v>
      </c>
    </row>
    <row r="11" spans="1:8" ht="15" customHeight="1" thickBot="1" x14ac:dyDescent="0.25">
      <c r="A11" s="11" t="s">
        <v>11</v>
      </c>
      <c r="B11" s="26">
        <v>29993506</v>
      </c>
      <c r="C11" s="22">
        <v>13359</v>
      </c>
      <c r="D11" s="22">
        <v>13691</v>
      </c>
      <c r="E11" s="157">
        <f>D11-C11</f>
        <v>332</v>
      </c>
      <c r="F11" s="22">
        <v>60</v>
      </c>
      <c r="G11" s="23">
        <f>E11*F11</f>
        <v>19920</v>
      </c>
    </row>
    <row r="12" spans="1:8" ht="15" customHeight="1" thickBot="1" x14ac:dyDescent="0.25">
      <c r="A12" s="9" t="s">
        <v>1454</v>
      </c>
      <c r="B12" s="23">
        <v>29993527</v>
      </c>
      <c r="C12" s="22">
        <v>5487</v>
      </c>
      <c r="D12" s="22">
        <v>5591</v>
      </c>
      <c r="E12" s="157">
        <f>D12-C12</f>
        <v>104</v>
      </c>
      <c r="F12" s="22">
        <v>20</v>
      </c>
      <c r="G12" s="23">
        <f>E12*F12</f>
        <v>2080</v>
      </c>
    </row>
    <row r="13" spans="1:8" ht="18" customHeight="1" thickBot="1" x14ac:dyDescent="0.25">
      <c r="A13" s="525" t="s">
        <v>1589</v>
      </c>
      <c r="B13" s="526"/>
      <c r="C13" s="182"/>
      <c r="D13" s="182"/>
      <c r="E13" s="157"/>
      <c r="F13" s="190"/>
      <c r="G13" s="12">
        <f>SUM(G8:G12)</f>
        <v>35930</v>
      </c>
    </row>
    <row r="14" spans="1:8" ht="42.75" customHeight="1" thickBot="1" x14ac:dyDescent="0.25">
      <c r="A14" s="7" t="s">
        <v>8</v>
      </c>
      <c r="B14" s="22">
        <v>29993434</v>
      </c>
      <c r="C14" s="21">
        <v>5314</v>
      </c>
      <c r="D14" s="21">
        <v>5411</v>
      </c>
      <c r="E14" s="157">
        <f t="shared" ref="E14:E18" si="0">D14-C14</f>
        <v>97</v>
      </c>
      <c r="F14" s="22">
        <v>10</v>
      </c>
      <c r="G14" s="23">
        <f t="shared" ref="G14:G18" si="1">E14*F14</f>
        <v>970</v>
      </c>
      <c r="H14" s="10"/>
    </row>
    <row r="15" spans="1:8" ht="53.25" customHeight="1" thickBot="1" x14ac:dyDescent="0.25">
      <c r="A15" s="9" t="s">
        <v>12</v>
      </c>
      <c r="B15" s="22">
        <v>29993175</v>
      </c>
      <c r="C15" s="22">
        <v>3829</v>
      </c>
      <c r="D15" s="22">
        <v>3902</v>
      </c>
      <c r="E15" s="157">
        <f t="shared" si="0"/>
        <v>73</v>
      </c>
      <c r="F15" s="22">
        <v>15</v>
      </c>
      <c r="G15" s="23">
        <f t="shared" si="1"/>
        <v>1095</v>
      </c>
      <c r="H15" s="10"/>
    </row>
    <row r="16" spans="1:8" ht="15" customHeight="1" thickBot="1" x14ac:dyDescent="0.25">
      <c r="A16" s="9" t="s">
        <v>10</v>
      </c>
      <c r="B16" s="22">
        <v>29993086</v>
      </c>
      <c r="C16" s="22">
        <v>2817</v>
      </c>
      <c r="D16" s="22">
        <v>2883</v>
      </c>
      <c r="E16" s="157">
        <f t="shared" si="0"/>
        <v>66</v>
      </c>
      <c r="F16" s="22">
        <v>40</v>
      </c>
      <c r="G16" s="23">
        <f t="shared" si="1"/>
        <v>2640</v>
      </c>
      <c r="H16" s="10"/>
    </row>
    <row r="17" spans="1:8" ht="15" customHeight="1" thickBot="1" x14ac:dyDescent="0.25">
      <c r="A17" s="11" t="s">
        <v>11</v>
      </c>
      <c r="B17" s="26">
        <v>29993400</v>
      </c>
      <c r="C17" s="22">
        <v>5143</v>
      </c>
      <c r="D17" s="22">
        <v>5271</v>
      </c>
      <c r="E17" s="157">
        <f t="shared" si="0"/>
        <v>128</v>
      </c>
      <c r="F17" s="22">
        <v>30</v>
      </c>
      <c r="G17" s="23">
        <f t="shared" si="1"/>
        <v>3840</v>
      </c>
      <c r="H17" s="10"/>
    </row>
    <row r="18" spans="1:8" ht="31.5" customHeight="1" thickBot="1" x14ac:dyDescent="0.25">
      <c r="A18" s="14" t="s">
        <v>1397</v>
      </c>
      <c r="B18" s="23">
        <v>29993504</v>
      </c>
      <c r="C18" s="22">
        <v>5349</v>
      </c>
      <c r="D18" s="22">
        <v>5401</v>
      </c>
      <c r="E18" s="157">
        <f t="shared" si="0"/>
        <v>52</v>
      </c>
      <c r="F18" s="22">
        <v>20</v>
      </c>
      <c r="G18" s="23">
        <f t="shared" si="1"/>
        <v>1040</v>
      </c>
      <c r="H18" s="10"/>
    </row>
    <row r="19" spans="1:8" ht="18" customHeight="1" thickBot="1" x14ac:dyDescent="0.25">
      <c r="A19" s="759" t="s">
        <v>1590</v>
      </c>
      <c r="B19" s="760"/>
      <c r="C19" s="760"/>
      <c r="D19" s="763"/>
      <c r="E19" s="157"/>
      <c r="G19" s="16">
        <f>SUM(G14:G18)</f>
        <v>9585</v>
      </c>
    </row>
    <row r="20" spans="1:8" ht="39" customHeight="1" thickBot="1" x14ac:dyDescent="0.25">
      <c r="A20" s="7" t="s">
        <v>8</v>
      </c>
      <c r="B20" s="22">
        <v>29993452</v>
      </c>
      <c r="C20" s="22">
        <v>9173</v>
      </c>
      <c r="D20" s="22">
        <v>9326</v>
      </c>
      <c r="E20" s="157">
        <f t="shared" ref="E20:E24" si="2">D20-C20</f>
        <v>153</v>
      </c>
      <c r="F20" s="22">
        <v>10</v>
      </c>
      <c r="G20" s="23">
        <f t="shared" ref="G20:G24" si="3">E20*F20</f>
        <v>1530</v>
      </c>
      <c r="H20" s="10"/>
    </row>
    <row r="21" spans="1:8" ht="54" customHeight="1" thickBot="1" x14ac:dyDescent="0.25">
      <c r="A21" s="9" t="s">
        <v>13</v>
      </c>
      <c r="B21" s="22">
        <v>29993531</v>
      </c>
      <c r="C21" s="22">
        <v>2553</v>
      </c>
      <c r="D21" s="22">
        <v>2598</v>
      </c>
      <c r="E21" s="157">
        <f t="shared" si="2"/>
        <v>45</v>
      </c>
      <c r="F21" s="23">
        <v>15</v>
      </c>
      <c r="G21" s="23">
        <f t="shared" si="3"/>
        <v>675</v>
      </c>
      <c r="H21" s="10"/>
    </row>
    <row r="22" spans="1:8" ht="17.25" customHeight="1" thickBot="1" x14ac:dyDescent="0.25">
      <c r="A22" s="9" t="s">
        <v>14</v>
      </c>
      <c r="B22" s="22">
        <v>29993455</v>
      </c>
      <c r="C22" s="21">
        <v>7163</v>
      </c>
      <c r="D22" s="21">
        <v>7344</v>
      </c>
      <c r="E22" s="157">
        <f t="shared" si="2"/>
        <v>181</v>
      </c>
      <c r="F22" s="22">
        <v>40</v>
      </c>
      <c r="G22" s="23">
        <f t="shared" si="3"/>
        <v>7240</v>
      </c>
      <c r="H22" s="10"/>
    </row>
    <row r="23" spans="1:8" ht="16.5" customHeight="1" thickBot="1" x14ac:dyDescent="0.25">
      <c r="A23" s="11" t="s">
        <v>15</v>
      </c>
      <c r="B23" s="26">
        <v>29993405</v>
      </c>
      <c r="C23" s="23">
        <v>8934</v>
      </c>
      <c r="D23" s="23">
        <v>9153</v>
      </c>
      <c r="E23" s="157">
        <f t="shared" si="2"/>
        <v>219</v>
      </c>
      <c r="F23" s="22">
        <v>30</v>
      </c>
      <c r="G23" s="23">
        <f t="shared" si="3"/>
        <v>6570</v>
      </c>
      <c r="H23" s="10"/>
    </row>
    <row r="24" spans="1:8" ht="30.75" customHeight="1" thickBot="1" x14ac:dyDescent="0.25">
      <c r="A24" s="14" t="s">
        <v>1396</v>
      </c>
      <c r="B24" s="23">
        <v>29993524</v>
      </c>
      <c r="C24" s="23">
        <v>9765</v>
      </c>
      <c r="D24" s="23">
        <v>9986</v>
      </c>
      <c r="E24" s="157">
        <f t="shared" si="2"/>
        <v>221</v>
      </c>
      <c r="F24" s="22">
        <v>20</v>
      </c>
      <c r="G24" s="23">
        <f t="shared" si="3"/>
        <v>4420</v>
      </c>
      <c r="H24" s="10"/>
    </row>
    <row r="25" spans="1:8" ht="13.5" thickBot="1" x14ac:dyDescent="0.25">
      <c r="A25" s="757"/>
      <c r="B25" s="757"/>
      <c r="C25" s="757"/>
      <c r="D25" s="757"/>
      <c r="E25" s="757"/>
      <c r="F25" s="5" t="s">
        <v>16</v>
      </c>
      <c r="G25" s="16">
        <f>SUM(G20:G24)</f>
        <v>20435</v>
      </c>
    </row>
    <row r="26" spans="1:8" ht="13.5" thickBot="1" x14ac:dyDescent="0.25">
      <c r="C26" s="17"/>
      <c r="D26" s="17"/>
      <c r="F26" s="5" t="s">
        <v>17</v>
      </c>
      <c r="G26" s="353">
        <f>G25+G19+G13</f>
        <v>65950</v>
      </c>
      <c r="H26" s="10"/>
    </row>
    <row r="27" spans="1:8" x14ac:dyDescent="0.2">
      <c r="C27" s="17"/>
      <c r="D27" s="17"/>
      <c r="G27" s="137"/>
      <c r="H27" s="10"/>
    </row>
    <row r="28" spans="1:8" ht="13.5" thickBot="1" x14ac:dyDescent="0.25"/>
    <row r="29" spans="1:8" ht="19.5" customHeight="1" thickBot="1" x14ac:dyDescent="0.25">
      <c r="A29" s="117" t="s">
        <v>1591</v>
      </c>
      <c r="B29" s="27" t="s">
        <v>1477</v>
      </c>
      <c r="C29" s="21">
        <v>220782</v>
      </c>
      <c r="D29" s="21">
        <v>225253</v>
      </c>
      <c r="E29" s="23">
        <f>D29-C29</f>
        <v>4471</v>
      </c>
      <c r="F29" s="22">
        <v>1</v>
      </c>
      <c r="G29" s="23">
        <f>E29*F29</f>
        <v>4471</v>
      </c>
      <c r="H29" s="10"/>
    </row>
    <row r="30" spans="1:8" ht="18.75" customHeight="1" thickBot="1" x14ac:dyDescent="0.25">
      <c r="A30" s="18" t="s">
        <v>18</v>
      </c>
      <c r="B30" s="23">
        <v>29211536</v>
      </c>
      <c r="C30" s="21">
        <v>192190</v>
      </c>
      <c r="D30" s="21">
        <v>196589</v>
      </c>
      <c r="E30" s="23">
        <f>D30-C30</f>
        <v>4399</v>
      </c>
      <c r="F30" s="22">
        <v>1</v>
      </c>
      <c r="G30" s="23">
        <f>E30*F30</f>
        <v>4399</v>
      </c>
      <c r="H30" s="10"/>
    </row>
    <row r="31" spans="1:8" ht="13.5" thickBot="1" x14ac:dyDescent="0.25">
      <c r="F31" s="5" t="s">
        <v>16</v>
      </c>
      <c r="G31" s="477">
        <f>SUM(G29:G30)</f>
        <v>8870</v>
      </c>
    </row>
    <row r="32" spans="1:8" x14ac:dyDescent="0.2">
      <c r="G32" s="19"/>
    </row>
    <row r="33" spans="1:8" x14ac:dyDescent="0.2">
      <c r="G33" s="19"/>
    </row>
    <row r="34" spans="1:8" x14ac:dyDescent="0.2">
      <c r="A34" s="758"/>
      <c r="B34" s="758"/>
      <c r="C34" s="758"/>
      <c r="D34" s="758"/>
      <c r="E34" s="758"/>
      <c r="F34" s="766"/>
      <c r="G34" s="766"/>
    </row>
    <row r="35" spans="1:8" ht="13.5" thickBot="1" x14ac:dyDescent="0.25">
      <c r="A35" s="1"/>
      <c r="B35" s="2"/>
      <c r="G35" s="2"/>
    </row>
    <row r="36" spans="1:8" ht="12.75" customHeight="1" x14ac:dyDescent="0.2">
      <c r="A36" s="746" t="s">
        <v>0</v>
      </c>
      <c r="B36" s="743" t="s">
        <v>1</v>
      </c>
      <c r="C36" s="753" t="s">
        <v>2</v>
      </c>
      <c r="D36" s="754"/>
      <c r="E36" s="743" t="s">
        <v>3</v>
      </c>
      <c r="F36" s="743" t="s">
        <v>4</v>
      </c>
      <c r="G36" s="743" t="s">
        <v>5</v>
      </c>
    </row>
    <row r="37" spans="1:8" ht="13.5" thickBot="1" x14ac:dyDescent="0.25">
      <c r="A37" s="751"/>
      <c r="B37" s="744"/>
      <c r="C37" s="755"/>
      <c r="D37" s="756"/>
      <c r="E37" s="744"/>
      <c r="F37" s="744"/>
      <c r="G37" s="744"/>
    </row>
    <row r="38" spans="1:8" ht="13.5" thickBot="1" x14ac:dyDescent="0.25">
      <c r="A38" s="752"/>
      <c r="B38" s="745"/>
      <c r="C38" s="5" t="s">
        <v>6</v>
      </c>
      <c r="D38" s="6" t="s">
        <v>7</v>
      </c>
      <c r="E38" s="745"/>
      <c r="F38" s="745"/>
      <c r="G38" s="745"/>
    </row>
    <row r="39" spans="1:8" ht="25.5" customHeight="1" thickBot="1" x14ac:dyDescent="0.25">
      <c r="A39" s="761"/>
      <c r="B39" s="762"/>
      <c r="C39" s="762"/>
      <c r="D39" s="762"/>
      <c r="E39" s="145"/>
      <c r="G39" s="20"/>
    </row>
    <row r="40" spans="1:8" ht="15" customHeight="1" thickBot="1" x14ac:dyDescent="0.25">
      <c r="A40" s="14" t="s">
        <v>19</v>
      </c>
      <c r="B40" s="14" t="s">
        <v>1478</v>
      </c>
      <c r="C40" s="21">
        <v>2917</v>
      </c>
      <c r="D40" s="21">
        <v>2982</v>
      </c>
      <c r="E40" s="22">
        <f>D40-C40</f>
        <v>65</v>
      </c>
      <c r="F40" s="14">
        <v>30</v>
      </c>
      <c r="G40" s="152">
        <f>E40*F40</f>
        <v>1950</v>
      </c>
      <c r="H40" s="10"/>
    </row>
    <row r="41" spans="1:8" ht="15" customHeight="1" thickBot="1" x14ac:dyDescent="0.25">
      <c r="A41" s="24" t="s">
        <v>20</v>
      </c>
      <c r="B41" s="22">
        <v>29993194</v>
      </c>
      <c r="C41" s="22">
        <v>2693</v>
      </c>
      <c r="D41" s="22">
        <v>2763</v>
      </c>
      <c r="E41" s="22">
        <f>D41-C41</f>
        <v>70</v>
      </c>
      <c r="F41" s="22">
        <v>30</v>
      </c>
      <c r="G41" s="23">
        <f>E41*F41</f>
        <v>2100</v>
      </c>
      <c r="H41" s="10"/>
    </row>
    <row r="42" spans="1:8" ht="15" customHeight="1" thickBot="1" x14ac:dyDescent="0.25">
      <c r="A42" s="25"/>
      <c r="B42" s="22"/>
      <c r="C42" s="26"/>
      <c r="D42" s="26"/>
      <c r="E42" s="22"/>
      <c r="F42" s="26"/>
      <c r="G42" s="23"/>
    </row>
    <row r="43" spans="1:8" ht="15" customHeight="1" thickBot="1" x14ac:dyDescent="0.25">
      <c r="A43" s="14" t="s">
        <v>21</v>
      </c>
      <c r="B43" s="27" t="s">
        <v>1479</v>
      </c>
      <c r="C43" s="26">
        <v>12624</v>
      </c>
      <c r="D43" s="26">
        <v>12867</v>
      </c>
      <c r="E43" s="22">
        <f>D43-C43</f>
        <v>243</v>
      </c>
      <c r="F43" s="22">
        <v>30</v>
      </c>
      <c r="G43" s="23">
        <f>E43*F43</f>
        <v>7290</v>
      </c>
      <c r="H43" s="10"/>
    </row>
    <row r="44" spans="1:8" ht="15" customHeight="1" thickBot="1" x14ac:dyDescent="0.25">
      <c r="A44" s="24" t="s">
        <v>22</v>
      </c>
      <c r="B44" s="14" t="s">
        <v>1480</v>
      </c>
      <c r="C44" s="161">
        <v>9345</v>
      </c>
      <c r="D44" s="161">
        <v>9854</v>
      </c>
      <c r="E44" s="22">
        <f>D44-C44</f>
        <v>509</v>
      </c>
      <c r="F44" s="22">
        <v>30</v>
      </c>
      <c r="G44" s="23">
        <f>E44*F44</f>
        <v>15270</v>
      </c>
      <c r="H44" s="10"/>
    </row>
    <row r="45" spans="1:8" ht="16.5" customHeight="1" thickBot="1" x14ac:dyDescent="0.25">
      <c r="A45" s="759" t="s">
        <v>23</v>
      </c>
      <c r="B45" s="760"/>
      <c r="C45" s="736"/>
      <c r="D45" s="189"/>
      <c r="E45" s="151"/>
      <c r="F45" s="5" t="s">
        <v>16</v>
      </c>
      <c r="G45" s="568">
        <f>SUM(G40:G44)</f>
        <v>26610</v>
      </c>
      <c r="H45" s="10"/>
    </row>
    <row r="46" spans="1:8" ht="31.5" customHeight="1" thickBot="1" x14ac:dyDescent="0.25">
      <c r="A46" s="28" t="s">
        <v>8</v>
      </c>
      <c r="B46" s="22">
        <v>29993213</v>
      </c>
      <c r="C46" s="23">
        <v>12262</v>
      </c>
      <c r="D46" s="23">
        <v>12430</v>
      </c>
      <c r="E46" s="23">
        <f t="shared" ref="E46:E50" si="4">D46-C46</f>
        <v>168</v>
      </c>
      <c r="F46" s="22">
        <v>15</v>
      </c>
      <c r="G46" s="23">
        <f t="shared" ref="G46:G50" si="5">E46*F46</f>
        <v>2520</v>
      </c>
      <c r="H46" s="10"/>
    </row>
    <row r="47" spans="1:8" ht="49.5" customHeight="1" thickBot="1" x14ac:dyDescent="0.25">
      <c r="A47" s="14" t="s">
        <v>13</v>
      </c>
      <c r="B47" s="22">
        <v>29993517</v>
      </c>
      <c r="C47" s="22">
        <v>1866</v>
      </c>
      <c r="D47" s="22">
        <v>1906</v>
      </c>
      <c r="E47" s="23">
        <f t="shared" si="4"/>
        <v>40</v>
      </c>
      <c r="F47" s="22">
        <v>60</v>
      </c>
      <c r="G47" s="23">
        <f t="shared" si="5"/>
        <v>2400</v>
      </c>
      <c r="H47" s="10"/>
    </row>
    <row r="48" spans="1:8" ht="15" customHeight="1" thickBot="1" x14ac:dyDescent="0.25">
      <c r="A48" s="14" t="s">
        <v>14</v>
      </c>
      <c r="B48" s="22">
        <v>29116365</v>
      </c>
      <c r="C48" s="21">
        <v>19998</v>
      </c>
      <c r="D48" s="21">
        <v>20458</v>
      </c>
      <c r="E48" s="23">
        <f t="shared" si="4"/>
        <v>460</v>
      </c>
      <c r="F48" s="22">
        <v>60</v>
      </c>
      <c r="G48" s="23">
        <f t="shared" si="5"/>
        <v>27600</v>
      </c>
      <c r="H48" s="10"/>
    </row>
    <row r="49" spans="1:8" ht="15" customHeight="1" thickBot="1" x14ac:dyDescent="0.25">
      <c r="A49" s="29" t="s">
        <v>15</v>
      </c>
      <c r="B49" s="26">
        <v>29993350</v>
      </c>
      <c r="C49" s="23">
        <v>16708</v>
      </c>
      <c r="D49" s="23">
        <v>17086</v>
      </c>
      <c r="E49" s="23">
        <f t="shared" si="4"/>
        <v>378</v>
      </c>
      <c r="F49" s="22">
        <v>80</v>
      </c>
      <c r="G49" s="23">
        <f t="shared" si="5"/>
        <v>30240</v>
      </c>
      <c r="H49" s="10"/>
    </row>
    <row r="50" spans="1:8" ht="15" customHeight="1" thickBot="1" x14ac:dyDescent="0.25">
      <c r="A50" s="24" t="s">
        <v>1454</v>
      </c>
      <c r="B50" s="23">
        <v>29993469</v>
      </c>
      <c r="C50" s="23">
        <v>7725</v>
      </c>
      <c r="D50" s="23">
        <v>7877</v>
      </c>
      <c r="E50" s="23">
        <f t="shared" si="4"/>
        <v>152</v>
      </c>
      <c r="F50" s="22">
        <v>40</v>
      </c>
      <c r="G50" s="23">
        <f t="shared" si="5"/>
        <v>6080</v>
      </c>
      <c r="H50" s="10"/>
    </row>
    <row r="51" spans="1:8" ht="13.5" thickBot="1" x14ac:dyDescent="0.25">
      <c r="A51" s="15"/>
      <c r="B51" s="15"/>
      <c r="C51" s="23"/>
      <c r="D51" s="15"/>
      <c r="E51" s="31"/>
      <c r="F51" s="5" t="s">
        <v>16</v>
      </c>
      <c r="G51" s="198">
        <f>SUM(G46:G50)</f>
        <v>68840</v>
      </c>
    </row>
    <row r="53" spans="1:8" x14ac:dyDescent="0.2">
      <c r="A53" s="746" t="s">
        <v>0</v>
      </c>
      <c r="B53" s="743" t="s">
        <v>1</v>
      </c>
      <c r="C53" s="753" t="s">
        <v>2</v>
      </c>
      <c r="D53" s="754"/>
      <c r="E53" s="743" t="s">
        <v>3</v>
      </c>
      <c r="F53" s="743" t="s">
        <v>4</v>
      </c>
      <c r="G53" s="743" t="s">
        <v>5</v>
      </c>
    </row>
    <row r="54" spans="1:8" ht="13.5" thickBot="1" x14ac:dyDescent="0.25">
      <c r="A54" s="751"/>
      <c r="B54" s="744"/>
      <c r="C54" s="755"/>
      <c r="D54" s="756"/>
      <c r="E54" s="744"/>
      <c r="F54" s="744"/>
      <c r="G54" s="744"/>
    </row>
    <row r="55" spans="1:8" ht="13.5" thickBot="1" x14ac:dyDescent="0.25">
      <c r="A55" s="752"/>
      <c r="B55" s="745"/>
      <c r="C55" s="5" t="s">
        <v>6</v>
      </c>
      <c r="D55" s="6" t="s">
        <v>7</v>
      </c>
      <c r="E55" s="745"/>
      <c r="F55" s="745"/>
      <c r="G55" s="745"/>
    </row>
    <row r="56" spans="1:8" ht="15" customHeight="1" thickBot="1" x14ac:dyDescent="0.25">
      <c r="A56" s="767" t="s">
        <v>1592</v>
      </c>
      <c r="B56" s="14" t="s">
        <v>1481</v>
      </c>
      <c r="C56" s="21">
        <v>8578</v>
      </c>
      <c r="D56" s="21">
        <v>8756</v>
      </c>
      <c r="E56" s="22">
        <f t="shared" ref="E56:E58" si="6">D56-C56</f>
        <v>178</v>
      </c>
      <c r="F56" s="21">
        <v>40</v>
      </c>
      <c r="G56" s="23">
        <f t="shared" ref="G56:G58" si="7">E56*F56</f>
        <v>7120</v>
      </c>
      <c r="H56" s="10"/>
    </row>
    <row r="57" spans="1:8" ht="15" customHeight="1" thickBot="1" x14ac:dyDescent="0.25">
      <c r="A57" s="768"/>
      <c r="B57" s="14" t="s">
        <v>1482</v>
      </c>
      <c r="C57" s="21">
        <v>5305</v>
      </c>
      <c r="D57" s="21">
        <v>5398</v>
      </c>
      <c r="E57" s="22">
        <f t="shared" si="6"/>
        <v>93</v>
      </c>
      <c r="F57" s="21">
        <v>20</v>
      </c>
      <c r="G57" s="23">
        <f t="shared" si="7"/>
        <v>1860</v>
      </c>
      <c r="H57" s="10"/>
    </row>
    <row r="58" spans="1:8" ht="15" customHeight="1" thickBot="1" x14ac:dyDescent="0.25">
      <c r="A58" s="769"/>
      <c r="B58" s="14" t="s">
        <v>1483</v>
      </c>
      <c r="C58" s="21">
        <v>1096</v>
      </c>
      <c r="D58" s="21">
        <v>1115</v>
      </c>
      <c r="E58" s="22">
        <f t="shared" si="6"/>
        <v>19</v>
      </c>
      <c r="F58" s="21">
        <v>80</v>
      </c>
      <c r="G58" s="23">
        <f t="shared" si="7"/>
        <v>1520</v>
      </c>
      <c r="H58" s="10"/>
    </row>
    <row r="59" spans="1:8" ht="15" customHeight="1" thickBot="1" x14ac:dyDescent="0.25">
      <c r="A59" s="764" t="s">
        <v>1583</v>
      </c>
      <c r="B59" s="510">
        <v>32358499</v>
      </c>
      <c r="C59" s="21">
        <v>0</v>
      </c>
      <c r="D59" s="21">
        <v>0</v>
      </c>
      <c r="E59" s="22">
        <f t="shared" ref="E59:E60" si="8">D59-C59</f>
        <v>0</v>
      </c>
      <c r="F59" s="21">
        <v>1</v>
      </c>
      <c r="G59" s="23">
        <f t="shared" ref="G59:G60" si="9">E59*F59</f>
        <v>0</v>
      </c>
    </row>
    <row r="60" spans="1:8" ht="15" customHeight="1" thickBot="1" x14ac:dyDescent="0.25">
      <c r="A60" s="765"/>
      <c r="B60" s="519">
        <v>32358505</v>
      </c>
      <c r="C60" s="21">
        <v>0</v>
      </c>
      <c r="D60" s="21">
        <v>0</v>
      </c>
      <c r="E60" s="22">
        <f t="shared" si="8"/>
        <v>0</v>
      </c>
      <c r="F60" s="21">
        <v>1</v>
      </c>
      <c r="G60" s="23">
        <f t="shared" si="9"/>
        <v>0</v>
      </c>
    </row>
    <row r="61" spans="1:8" ht="15" customHeight="1" thickBot="1" x14ac:dyDescent="0.25">
      <c r="A61" s="33"/>
      <c r="B61" s="34"/>
      <c r="C61" s="34"/>
      <c r="D61" s="34"/>
      <c r="E61" s="34"/>
      <c r="F61" s="520" t="s">
        <v>16</v>
      </c>
      <c r="G61" s="569">
        <f>SUM(G56:G60)</f>
        <v>10500</v>
      </c>
    </row>
    <row r="62" spans="1:8" ht="15" customHeight="1" x14ac:dyDescent="0.2">
      <c r="A62" s="33"/>
      <c r="B62" s="34"/>
      <c r="C62" s="34"/>
      <c r="D62" s="34"/>
      <c r="E62" s="34"/>
      <c r="F62" s="518"/>
      <c r="G62" s="141"/>
    </row>
    <row r="63" spans="1:8" ht="15" customHeight="1" x14ac:dyDescent="0.2">
      <c r="A63" s="371" t="s">
        <v>965</v>
      </c>
      <c r="B63" s="372">
        <f>G26+G31+G45+G51+G61</f>
        <v>180770</v>
      </c>
      <c r="C63" s="34"/>
      <c r="D63" s="34"/>
      <c r="E63" s="34"/>
      <c r="F63" s="502"/>
      <c r="G63" s="141"/>
    </row>
    <row r="64" spans="1:8" ht="15" customHeight="1" x14ac:dyDescent="0.2">
      <c r="A64" s="371" t="s">
        <v>957</v>
      </c>
      <c r="B64" s="372">
        <f>SUM(G12)+SUM(G18:G18)+SUM(G24:G24)+G31+SUM(G50:G50)</f>
        <v>22490</v>
      </c>
      <c r="C64" s="34"/>
      <c r="D64" s="34"/>
      <c r="E64" s="34"/>
      <c r="F64" s="502"/>
      <c r="G64" s="141"/>
    </row>
    <row r="65" spans="1:7" ht="21.75" customHeight="1" x14ac:dyDescent="0.2">
      <c r="A65" s="258" t="s">
        <v>1363</v>
      </c>
      <c r="B65" s="373">
        <f>SUM(G10:G11)+SUM(G16:G17)+SUM(G22:G23)+SUM(G48:G49)</f>
        <v>108170</v>
      </c>
      <c r="D65" s="362"/>
      <c r="E65" s="362"/>
      <c r="F65" s="502"/>
    </row>
    <row r="66" spans="1:7" ht="21.75" customHeight="1" x14ac:dyDescent="0.2">
      <c r="A66" s="258" t="s">
        <v>1441</v>
      </c>
      <c r="B66" s="373">
        <f>G61</f>
        <v>10500</v>
      </c>
      <c r="D66" s="17"/>
      <c r="G66" s="19"/>
    </row>
    <row r="67" spans="1:7" ht="21.75" customHeight="1" x14ac:dyDescent="0.2">
      <c r="A67" s="258" t="s">
        <v>1530</v>
      </c>
      <c r="B67" s="373">
        <f>G8+G9+G14+G15+G20+G21+G45+G46+G47</f>
        <v>39610</v>
      </c>
      <c r="D67" s="17"/>
      <c r="G67" s="19"/>
    </row>
    <row r="69" spans="1:7" x14ac:dyDescent="0.2">
      <c r="B69" t="s">
        <v>1382</v>
      </c>
    </row>
    <row r="71" spans="1:7" x14ac:dyDescent="0.2">
      <c r="B71" t="s">
        <v>1364</v>
      </c>
    </row>
  </sheetData>
  <customSheetViews>
    <customSheetView guid="{59BB3A05-2517-4212-B4B0-766CE27362F6}" scale="120" showPageBreaks="1" fitToPage="1" printArea="1" view="pageBreakPreview" topLeftCell="A25">
      <selection activeCell="F9" sqref="F9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61">
      <selection activeCell="G45" sqref="G4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M25" sqref="M25"/>
    </sheetView>
  </sheetViews>
  <sheetFormatPr defaultColWidth="9.140625" defaultRowHeight="12.75" x14ac:dyDescent="0.2"/>
  <cols>
    <col min="1" max="1" width="7.28515625" style="272" customWidth="1"/>
    <col min="2" max="2" width="33.85546875" style="272" customWidth="1"/>
    <col min="3" max="3" width="15.42578125" style="272" customWidth="1"/>
    <col min="4" max="4" width="12.42578125" style="272" customWidth="1"/>
    <col min="5" max="5" width="17.85546875" style="272" customWidth="1"/>
    <col min="6" max="16384" width="9.140625" style="272"/>
  </cols>
  <sheetData>
    <row r="2" spans="1:7" ht="21" x14ac:dyDescent="0.2">
      <c r="A2" s="842" t="s">
        <v>2026</v>
      </c>
      <c r="B2" s="842"/>
      <c r="C2" s="842"/>
      <c r="D2" s="842"/>
      <c r="E2" s="842"/>
    </row>
    <row r="4" spans="1:7" ht="18.75" x14ac:dyDescent="0.3">
      <c r="A4" s="273" t="s">
        <v>1348</v>
      </c>
    </row>
    <row r="5" spans="1:7" ht="13.5" thickBot="1" x14ac:dyDescent="0.25"/>
    <row r="6" spans="1:7" ht="16.5" thickBot="1" x14ac:dyDescent="0.3">
      <c r="A6" s="278" t="s">
        <v>24</v>
      </c>
      <c r="B6" s="279" t="s">
        <v>1349</v>
      </c>
      <c r="C6" s="287" t="s">
        <v>1355</v>
      </c>
      <c r="D6" s="279" t="s">
        <v>1350</v>
      </c>
      <c r="E6" s="280" t="s">
        <v>1351</v>
      </c>
    </row>
    <row r="7" spans="1:7" ht="15.75" x14ac:dyDescent="0.25">
      <c r="A7" s="275">
        <v>1</v>
      </c>
      <c r="B7" s="275" t="s">
        <v>1356</v>
      </c>
      <c r="C7" s="276">
        <f>'Общ. счетчики'!G61-C8</f>
        <v>8573.7000000000007</v>
      </c>
      <c r="D7" s="277">
        <v>4.29</v>
      </c>
      <c r="E7" s="359">
        <f>C7*D7</f>
        <v>36781.173000000003</v>
      </c>
    </row>
    <row r="8" spans="1:7" ht="15.75" x14ac:dyDescent="0.25">
      <c r="A8" s="275">
        <v>2</v>
      </c>
      <c r="B8" s="275" t="s">
        <v>2016</v>
      </c>
      <c r="C8" s="733">
        <v>1926.3</v>
      </c>
      <c r="D8" s="277"/>
      <c r="E8" s="359"/>
    </row>
    <row r="9" spans="1:7" ht="15.75" x14ac:dyDescent="0.25">
      <c r="A9" s="284">
        <v>3</v>
      </c>
      <c r="B9" s="275" t="s">
        <v>1571</v>
      </c>
      <c r="C9" s="276">
        <f>6275.6*0.5694</f>
        <v>3573.3266400000002</v>
      </c>
      <c r="D9" s="277">
        <v>4.29</v>
      </c>
      <c r="E9" s="359">
        <f>C9*D9</f>
        <v>15329.571285600001</v>
      </c>
    </row>
    <row r="10" spans="1:7" ht="15.75" x14ac:dyDescent="0.25">
      <c r="A10" s="284">
        <v>4</v>
      </c>
      <c r="B10" s="284" t="s">
        <v>1357</v>
      </c>
      <c r="C10" s="285">
        <v>1</v>
      </c>
      <c r="D10" s="286">
        <v>29.12</v>
      </c>
      <c r="E10" s="359">
        <f>C10*D10</f>
        <v>29.12</v>
      </c>
    </row>
    <row r="11" spans="1:7" ht="15.75" x14ac:dyDescent="0.25">
      <c r="A11" s="284">
        <v>5</v>
      </c>
      <c r="B11" s="284" t="s">
        <v>1358</v>
      </c>
      <c r="C11" s="285">
        <v>0</v>
      </c>
      <c r="D11" s="286">
        <f>0.051*D16+D13</f>
        <v>155.41588999999999</v>
      </c>
      <c r="E11" s="359">
        <f>C11*D11</f>
        <v>0</v>
      </c>
    </row>
    <row r="12" spans="1:7" ht="15.75" x14ac:dyDescent="0.25">
      <c r="A12" s="284">
        <v>6</v>
      </c>
      <c r="B12" s="284" t="s">
        <v>1359</v>
      </c>
      <c r="C12" s="285">
        <f>C10+C11</f>
        <v>1</v>
      </c>
      <c r="D12" s="286">
        <v>34.729999999999997</v>
      </c>
      <c r="E12" s="359">
        <f>C12*D12</f>
        <v>34.729999999999997</v>
      </c>
    </row>
    <row r="13" spans="1:7" ht="15.75" x14ac:dyDescent="0.25">
      <c r="A13" s="284">
        <v>7</v>
      </c>
      <c r="B13" s="284" t="s">
        <v>1567</v>
      </c>
      <c r="C13" s="285">
        <v>6</v>
      </c>
      <c r="D13" s="286">
        <v>29.12</v>
      </c>
      <c r="E13" s="359">
        <f t="shared" ref="E13:E15" si="0">C13*D13</f>
        <v>174.72</v>
      </c>
      <c r="G13" s="539"/>
    </row>
    <row r="14" spans="1:7" ht="15.75" x14ac:dyDescent="0.25">
      <c r="A14" s="284">
        <v>8</v>
      </c>
      <c r="B14" s="284" t="s">
        <v>1568</v>
      </c>
      <c r="C14" s="285">
        <v>6</v>
      </c>
      <c r="D14" s="286">
        <f>D11</f>
        <v>155.41588999999999</v>
      </c>
      <c r="E14" s="359">
        <f t="shared" si="0"/>
        <v>932.49533999999994</v>
      </c>
      <c r="G14" s="539"/>
    </row>
    <row r="15" spans="1:7" ht="15.75" x14ac:dyDescent="0.25">
      <c r="A15" s="284">
        <v>9</v>
      </c>
      <c r="B15" s="284" t="s">
        <v>1569</v>
      </c>
      <c r="C15" s="285">
        <v>11</v>
      </c>
      <c r="D15" s="286">
        <v>34.729999999999997</v>
      </c>
      <c r="E15" s="359">
        <f t="shared" si="0"/>
        <v>382.03</v>
      </c>
      <c r="G15" s="539"/>
    </row>
    <row r="16" spans="1:7" ht="15.75" x14ac:dyDescent="0.25">
      <c r="A16" s="284">
        <v>10</v>
      </c>
      <c r="B16" s="284" t="s">
        <v>1416</v>
      </c>
      <c r="C16" s="286">
        <v>0</v>
      </c>
      <c r="D16" s="286">
        <v>2476.39</v>
      </c>
      <c r="E16" s="360">
        <f>C16*D16</f>
        <v>0</v>
      </c>
    </row>
    <row r="17" spans="1:5" ht="15.75" x14ac:dyDescent="0.25">
      <c r="A17" s="284">
        <v>11</v>
      </c>
      <c r="B17" s="284" t="s">
        <v>1650</v>
      </c>
      <c r="C17" s="286">
        <f>'[2]Расчет платы на отопление и ГВС'!$F$17</f>
        <v>0</v>
      </c>
      <c r="D17" s="286">
        <v>4.29</v>
      </c>
      <c r="E17" s="360">
        <f>C17*D17</f>
        <v>0</v>
      </c>
    </row>
    <row r="18" spans="1:5" ht="15" customHeight="1" x14ac:dyDescent="0.25">
      <c r="A18" s="274"/>
      <c r="B18" s="274"/>
      <c r="C18" s="274"/>
      <c r="D18" s="274"/>
      <c r="E18" s="274"/>
    </row>
    <row r="19" spans="1:5" ht="15.75" x14ac:dyDescent="0.25">
      <c r="A19" s="274" t="s">
        <v>1352</v>
      </c>
      <c r="B19" s="274"/>
      <c r="C19" s="274"/>
      <c r="D19" s="274"/>
      <c r="E19" s="274"/>
    </row>
    <row r="21" spans="1:5" ht="23.25" x14ac:dyDescent="0.35">
      <c r="A21" s="274" t="s">
        <v>1353</v>
      </c>
      <c r="E21" s="731">
        <f>SUM(E7:E17)/310</f>
        <v>173.10916008258067</v>
      </c>
    </row>
  </sheetData>
  <customSheetViews>
    <customSheetView guid="{59BB3A05-2517-4212-B4B0-766CE27362F6}">
      <selection activeCell="M25" sqref="M2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M25" sqref="M25"/>
      <pageMargins left="0.7" right="0.7" top="0.75" bottom="0.75" header="0.3" footer="0.3"/>
      <pageSetup paperSize="9" orientation="portrait" r:id="rId2"/>
    </customSheetView>
  </customSheetViews>
  <mergeCells count="1">
    <mergeCell ref="A2:E2"/>
  </mergeCell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0" sqref="K10"/>
    </sheetView>
  </sheetViews>
  <sheetFormatPr defaultColWidth="9.140625" defaultRowHeight="33" customHeight="1" x14ac:dyDescent="0.2"/>
  <cols>
    <col min="1" max="1" width="9.140625" style="366"/>
    <col min="2" max="2" width="12.42578125" style="366" customWidth="1"/>
    <col min="3" max="4" width="13.85546875" style="366" customWidth="1"/>
    <col min="5" max="6" width="12.42578125" style="366" customWidth="1"/>
    <col min="7" max="7" width="15.5703125" style="366" customWidth="1"/>
    <col min="8" max="8" width="17.140625" style="366" customWidth="1"/>
    <col min="9" max="9" width="9.140625" style="366"/>
    <col min="10" max="10" width="11.5703125" style="366" bestFit="1" customWidth="1"/>
    <col min="11" max="11" width="9.5703125" style="366" bestFit="1" customWidth="1"/>
    <col min="12" max="12" width="11.5703125" style="366" bestFit="1" customWidth="1"/>
    <col min="13" max="13" width="9.140625" style="366"/>
    <col min="14" max="14" width="11.5703125" style="366" bestFit="1" customWidth="1"/>
    <col min="15" max="16384" width="9.140625" style="366"/>
  </cols>
  <sheetData>
    <row r="1" spans="1:12" ht="33" customHeight="1" x14ac:dyDescent="0.2">
      <c r="A1" s="850" t="s">
        <v>1564</v>
      </c>
      <c r="B1" s="850"/>
      <c r="C1" s="850"/>
      <c r="D1" s="850"/>
      <c r="E1" s="850"/>
      <c r="F1" s="850"/>
      <c r="G1" s="850"/>
      <c r="H1" s="850"/>
    </row>
    <row r="2" spans="1:12" ht="18" customHeight="1" x14ac:dyDescent="0.2"/>
    <row r="3" spans="1:12" ht="65.25" customHeight="1" x14ac:dyDescent="0.2">
      <c r="A3" s="379"/>
      <c r="B3" s="379" t="s">
        <v>1463</v>
      </c>
      <c r="C3" s="379" t="s">
        <v>1464</v>
      </c>
      <c r="D3" s="379" t="s">
        <v>1489</v>
      </c>
      <c r="E3" s="379" t="s">
        <v>1465</v>
      </c>
      <c r="F3" s="379" t="s">
        <v>1486</v>
      </c>
      <c r="G3" s="379" t="s">
        <v>1487</v>
      </c>
      <c r="H3" s="379" t="s">
        <v>1488</v>
      </c>
    </row>
    <row r="4" spans="1:12" ht="33" customHeight="1" x14ac:dyDescent="0.2">
      <c r="A4" s="379" t="s">
        <v>72</v>
      </c>
      <c r="B4" s="379">
        <v>22605.8</v>
      </c>
      <c r="C4" s="379">
        <f>1395.8+15954.3</f>
        <v>17350.099999999999</v>
      </c>
      <c r="D4" s="379">
        <f>457.3-24.5-3.6-40+475.9-5.5-13.1-2.1-16.5+1005.2-38.5-422.8</f>
        <v>1371.8</v>
      </c>
      <c r="E4" s="379">
        <f t="shared" ref="E4:E9" si="0">B4-C4-D4</f>
        <v>3883.9000000000005</v>
      </c>
      <c r="F4" s="379">
        <v>5.0000000000000001E-3</v>
      </c>
      <c r="G4" s="448">
        <f>E4*F4</f>
        <v>19.419500000000003</v>
      </c>
      <c r="H4" s="465">
        <f>G4/C4</f>
        <v>1.1192730877631833E-3</v>
      </c>
      <c r="K4" s="541"/>
      <c r="L4" s="538"/>
    </row>
    <row r="5" spans="1:12" ht="33" customHeight="1" x14ac:dyDescent="0.2">
      <c r="A5" s="379" t="s">
        <v>29</v>
      </c>
      <c r="B5" s="379">
        <v>24756.6</v>
      </c>
      <c r="C5" s="379">
        <f>1343.7+15140.4</f>
        <v>16484.099999999999</v>
      </c>
      <c r="D5" s="37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9">
        <f t="shared" si="0"/>
        <v>3377.2999999999993</v>
      </c>
      <c r="F5" s="379">
        <v>5.0000000000000001E-3</v>
      </c>
      <c r="G5" s="448">
        <f>E5*F5</f>
        <v>16.886499999999998</v>
      </c>
      <c r="H5" s="465">
        <f>G5/C5</f>
        <v>1.0244114025030181E-3</v>
      </c>
      <c r="L5" s="538"/>
    </row>
    <row r="6" spans="1:12" ht="33" customHeight="1" x14ac:dyDescent="0.2">
      <c r="A6" s="379" t="s">
        <v>1053</v>
      </c>
      <c r="B6" s="379">
        <v>13321.1</v>
      </c>
      <c r="C6" s="379">
        <v>6275.6</v>
      </c>
      <c r="D6" s="379">
        <f>678.3+6165.9</f>
        <v>6844.2</v>
      </c>
      <c r="E6" s="379">
        <f t="shared" si="0"/>
        <v>201.30000000000018</v>
      </c>
      <c r="F6" s="379">
        <v>5.0000000000000001E-3</v>
      </c>
      <c r="G6" s="448">
        <f>E6*F6</f>
        <v>1.0065000000000008</v>
      </c>
      <c r="H6" s="465">
        <f t="shared" ref="H6:H9" si="1">G6/C6</f>
        <v>1.6038307094142404E-4</v>
      </c>
      <c r="K6" s="541"/>
      <c r="L6" s="538"/>
    </row>
    <row r="7" spans="1:12" ht="33" customHeight="1" x14ac:dyDescent="0.2">
      <c r="A7" s="379" t="s">
        <v>1442</v>
      </c>
      <c r="B7" s="379">
        <v>1409.2</v>
      </c>
      <c r="C7" s="379">
        <v>1221.3</v>
      </c>
      <c r="D7" s="379">
        <v>0</v>
      </c>
      <c r="E7" s="379">
        <f t="shared" si="0"/>
        <v>187.90000000000009</v>
      </c>
      <c r="F7" s="379">
        <v>5.0000000000000001E-3</v>
      </c>
      <c r="G7" s="448">
        <f t="shared" ref="G7:G8" si="2">E7*F7</f>
        <v>0.93950000000000045</v>
      </c>
      <c r="H7" s="465">
        <f t="shared" si="1"/>
        <v>7.692622615246053E-4</v>
      </c>
      <c r="K7" s="541"/>
      <c r="L7" s="538"/>
    </row>
    <row r="8" spans="1:12" ht="33" customHeight="1" x14ac:dyDescent="0.2">
      <c r="A8" s="379" t="s">
        <v>1443</v>
      </c>
      <c r="B8" s="379">
        <v>1308.0999999999999</v>
      </c>
      <c r="C8" s="379">
        <v>1189.2</v>
      </c>
      <c r="D8" s="379">
        <v>0</v>
      </c>
      <c r="E8" s="379">
        <f t="shared" si="0"/>
        <v>118.89999999999986</v>
      </c>
      <c r="F8" s="379">
        <v>5.0000000000000001E-3</v>
      </c>
      <c r="G8" s="448">
        <f t="shared" si="2"/>
        <v>0.59449999999999936</v>
      </c>
      <c r="H8" s="465">
        <f t="shared" si="1"/>
        <v>4.9991590985536442E-4</v>
      </c>
      <c r="K8" s="541"/>
      <c r="L8" s="538"/>
    </row>
    <row r="9" spans="1:12" ht="33" customHeight="1" x14ac:dyDescent="0.2">
      <c r="A9" s="379" t="s">
        <v>83</v>
      </c>
      <c r="B9" s="379">
        <v>2004.4</v>
      </c>
      <c r="C9" s="379">
        <v>1714.3</v>
      </c>
      <c r="D9" s="379">
        <f>210.1+69.4-18.03</f>
        <v>261.47000000000003</v>
      </c>
      <c r="E9" s="379">
        <f t="shared" si="0"/>
        <v>28.630000000000109</v>
      </c>
      <c r="F9" s="379">
        <v>5.0000000000000001E-3</v>
      </c>
      <c r="G9" s="448">
        <f>E9*F9</f>
        <v>0.14315000000000055</v>
      </c>
      <c r="H9" s="465">
        <f t="shared" si="1"/>
        <v>8.3503470804410286E-5</v>
      </c>
      <c r="K9" s="541"/>
      <c r="L9" s="538"/>
    </row>
    <row r="10" spans="1:12" ht="33" customHeight="1" x14ac:dyDescent="0.2">
      <c r="A10" s="379" t="s">
        <v>1448</v>
      </c>
      <c r="B10" s="379">
        <f>64.6+236.9</f>
        <v>301.5</v>
      </c>
      <c r="C10" s="379"/>
      <c r="D10" s="379"/>
      <c r="E10" s="379"/>
      <c r="F10" s="379"/>
      <c r="G10" s="448"/>
      <c r="H10" s="379"/>
    </row>
    <row r="11" spans="1:12" ht="33" customHeight="1" x14ac:dyDescent="0.2">
      <c r="A11" s="366" t="s">
        <v>1444</v>
      </c>
      <c r="B11" s="366">
        <f>SUM(B4:B10)</f>
        <v>65706.699999999983</v>
      </c>
      <c r="C11" s="366">
        <f t="shared" ref="C11:D11" si="3">SUM(C4:C9)</f>
        <v>44234.6</v>
      </c>
      <c r="D11" s="467">
        <f t="shared" si="3"/>
        <v>13372.67</v>
      </c>
      <c r="E11" s="366">
        <f>SUM(E4:E9)</f>
        <v>7797.9299999999994</v>
      </c>
      <c r="F11" s="366">
        <v>5.0000000000000001E-3</v>
      </c>
      <c r="G11" s="449">
        <f>SUM(G4:G9)</f>
        <v>38.989649999999997</v>
      </c>
      <c r="H11" s="466">
        <f>G11/C11</f>
        <v>8.814287910368806E-4</v>
      </c>
      <c r="K11" s="541"/>
      <c r="L11" s="538"/>
    </row>
    <row r="13" spans="1:12" ht="33" customHeight="1" x14ac:dyDescent="0.2">
      <c r="A13" s="850" t="s">
        <v>1565</v>
      </c>
      <c r="B13" s="850"/>
      <c r="C13" s="850"/>
      <c r="D13" s="850"/>
      <c r="E13" s="850"/>
      <c r="F13" s="850"/>
      <c r="G13" s="850"/>
      <c r="H13" s="850"/>
    </row>
    <row r="14" spans="1:12" ht="18.75" customHeight="1" x14ac:dyDescent="0.2"/>
    <row r="15" spans="1:12" ht="66" customHeight="1" x14ac:dyDescent="0.2">
      <c r="A15" s="379"/>
      <c r="B15" s="379" t="s">
        <v>1463</v>
      </c>
      <c r="C15" s="379" t="s">
        <v>1464</v>
      </c>
      <c r="D15" s="379" t="s">
        <v>1489</v>
      </c>
      <c r="E15" s="379" t="s">
        <v>1465</v>
      </c>
      <c r="F15" s="379" t="s">
        <v>1486</v>
      </c>
      <c r="G15" s="379" t="s">
        <v>1487</v>
      </c>
      <c r="H15" s="379" t="s">
        <v>1488</v>
      </c>
    </row>
    <row r="16" spans="1:12" ht="33" customHeight="1" x14ac:dyDescent="0.2">
      <c r="A16" s="379" t="s">
        <v>72</v>
      </c>
      <c r="B16" s="379">
        <v>22605.8</v>
      </c>
      <c r="C16" s="379">
        <f>1395.8+15954.3</f>
        <v>17350.099999999999</v>
      </c>
      <c r="D16" s="379">
        <f>457.3-24.5-3.6-40+475.9-5.5-13.1-2.1-16.5+1005.2-38.5-422.8</f>
        <v>1371.8</v>
      </c>
      <c r="E16" s="379">
        <f t="shared" ref="E16:E21" si="4">B16-C16-D16</f>
        <v>3883.9000000000005</v>
      </c>
      <c r="F16" s="379">
        <v>5.0000000000000001E-3</v>
      </c>
      <c r="G16" s="448">
        <f>E16*F16</f>
        <v>19.419500000000003</v>
      </c>
      <c r="H16" s="465">
        <f t="shared" ref="H16:H21" si="5">G16/C16</f>
        <v>1.1192730877631833E-3</v>
      </c>
      <c r="K16" s="541"/>
      <c r="L16" s="538"/>
    </row>
    <row r="17" spans="1:12" ht="33" customHeight="1" x14ac:dyDescent="0.2">
      <c r="A17" s="379" t="s">
        <v>29</v>
      </c>
      <c r="B17" s="379">
        <v>24756.6</v>
      </c>
      <c r="C17" s="379">
        <f>1343.7+15140.4</f>
        <v>16484.099999999999</v>
      </c>
      <c r="D17" s="37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9">
        <f t="shared" si="4"/>
        <v>3377.2999999999993</v>
      </c>
      <c r="F17" s="379">
        <v>5.0000000000000001E-3</v>
      </c>
      <c r="G17" s="448">
        <f>E17*F17</f>
        <v>16.886499999999998</v>
      </c>
      <c r="H17" s="465">
        <f t="shared" si="5"/>
        <v>1.0244114025030181E-3</v>
      </c>
      <c r="K17" s="541"/>
      <c r="L17" s="538"/>
    </row>
    <row r="18" spans="1:12" ht="33" customHeight="1" x14ac:dyDescent="0.2">
      <c r="A18" s="379" t="s">
        <v>1053</v>
      </c>
      <c r="B18" s="379">
        <v>13321.1</v>
      </c>
      <c r="C18" s="379">
        <v>6275.6</v>
      </c>
      <c r="D18" s="379">
        <f>678.3+6165.9</f>
        <v>6844.2</v>
      </c>
      <c r="E18" s="379">
        <f t="shared" si="4"/>
        <v>201.30000000000018</v>
      </c>
      <c r="F18" s="379">
        <v>5.0000000000000001E-3</v>
      </c>
      <c r="G18" s="448">
        <f>E18*F18</f>
        <v>1.0065000000000008</v>
      </c>
      <c r="H18" s="465">
        <f t="shared" si="5"/>
        <v>1.6038307094142404E-4</v>
      </c>
      <c r="K18" s="541"/>
      <c r="L18" s="538"/>
    </row>
    <row r="19" spans="1:12" ht="33" customHeight="1" x14ac:dyDescent="0.2">
      <c r="A19" s="379" t="s">
        <v>1442</v>
      </c>
      <c r="B19" s="379">
        <v>1409.2</v>
      </c>
      <c r="C19" s="379">
        <v>1221.3</v>
      </c>
      <c r="D19" s="379">
        <v>0</v>
      </c>
      <c r="E19" s="379">
        <f t="shared" si="4"/>
        <v>187.90000000000009</v>
      </c>
      <c r="F19" s="379">
        <v>5.0000000000000001E-3</v>
      </c>
      <c r="G19" s="448">
        <f t="shared" ref="G19:G20" si="6">E19*F19</f>
        <v>0.93950000000000045</v>
      </c>
      <c r="H19" s="465">
        <f t="shared" si="5"/>
        <v>7.692622615246053E-4</v>
      </c>
      <c r="K19" s="541"/>
      <c r="L19" s="538"/>
    </row>
    <row r="20" spans="1:12" ht="33" customHeight="1" x14ac:dyDescent="0.2">
      <c r="A20" s="379" t="s">
        <v>1443</v>
      </c>
      <c r="B20" s="379">
        <v>1308.0999999999999</v>
      </c>
      <c r="C20" s="379">
        <v>1189.2</v>
      </c>
      <c r="D20" s="379">
        <v>0</v>
      </c>
      <c r="E20" s="379">
        <f t="shared" si="4"/>
        <v>118.89999999999986</v>
      </c>
      <c r="F20" s="379">
        <v>5.0000000000000001E-3</v>
      </c>
      <c r="G20" s="448">
        <f t="shared" si="6"/>
        <v>0.59449999999999936</v>
      </c>
      <c r="H20" s="465">
        <f t="shared" si="5"/>
        <v>4.9991590985536442E-4</v>
      </c>
      <c r="K20" s="541"/>
      <c r="L20" s="538"/>
    </row>
    <row r="21" spans="1:12" ht="33" customHeight="1" x14ac:dyDescent="0.2">
      <c r="A21" s="379" t="s">
        <v>83</v>
      </c>
      <c r="B21" s="379">
        <v>2004.4</v>
      </c>
      <c r="C21" s="379">
        <v>1714.3</v>
      </c>
      <c r="D21" s="379">
        <f>210.1+69.4-18.03</f>
        <v>261.47000000000003</v>
      </c>
      <c r="E21" s="379">
        <f t="shared" si="4"/>
        <v>28.630000000000109</v>
      </c>
      <c r="F21" s="379">
        <v>5.0000000000000001E-3</v>
      </c>
      <c r="G21" s="448">
        <f>E21*F21</f>
        <v>0.14315000000000055</v>
      </c>
      <c r="H21" s="465">
        <f t="shared" si="5"/>
        <v>8.3503470804410286E-5</v>
      </c>
      <c r="K21" s="541"/>
      <c r="L21" s="538"/>
    </row>
    <row r="22" spans="1:12" ht="33" customHeight="1" x14ac:dyDescent="0.2">
      <c r="A22" s="379" t="s">
        <v>1448</v>
      </c>
      <c r="B22" s="379">
        <f>64.6+236.9</f>
        <v>301.5</v>
      </c>
      <c r="C22" s="379"/>
      <c r="D22" s="379"/>
      <c r="E22" s="379"/>
      <c r="F22" s="379"/>
      <c r="G22" s="448"/>
      <c r="H22" s="379"/>
    </row>
    <row r="23" spans="1:12" ht="33" customHeight="1" x14ac:dyDescent="0.2">
      <c r="A23" s="366" t="s">
        <v>1444</v>
      </c>
      <c r="B23" s="366">
        <f>SUM(B16:B22)</f>
        <v>65706.699999999983</v>
      </c>
      <c r="C23" s="366">
        <f>SUM(C16:C21)</f>
        <v>44234.6</v>
      </c>
      <c r="E23" s="366">
        <f>SUM(E16:E21)</f>
        <v>7797.9299999999994</v>
      </c>
      <c r="F23" s="366">
        <v>2.88</v>
      </c>
      <c r="G23" s="449">
        <f>SUM(G16:G21)</f>
        <v>38.989649999999997</v>
      </c>
      <c r="H23" s="466">
        <f>G23/C23</f>
        <v>8.814287910368806E-4</v>
      </c>
      <c r="K23" s="541"/>
      <c r="L23" s="538"/>
    </row>
    <row r="25" spans="1:12" ht="33" customHeight="1" x14ac:dyDescent="0.2">
      <c r="A25" s="850" t="s">
        <v>1566</v>
      </c>
      <c r="B25" s="850"/>
      <c r="C25" s="850"/>
      <c r="D25" s="850"/>
      <c r="E25" s="850"/>
      <c r="F25" s="850"/>
      <c r="G25" s="850"/>
      <c r="H25" s="850"/>
    </row>
    <row r="26" spans="1:12" ht="16.5" customHeight="1" x14ac:dyDescent="0.2"/>
    <row r="27" spans="1:12" ht="66" customHeight="1" x14ac:dyDescent="0.2">
      <c r="A27" s="379"/>
      <c r="B27" s="379" t="s">
        <v>1463</v>
      </c>
      <c r="C27" s="379" t="s">
        <v>1464</v>
      </c>
      <c r="D27" s="379" t="s">
        <v>1489</v>
      </c>
      <c r="E27" s="379" t="s">
        <v>1465</v>
      </c>
      <c r="F27" s="379" t="s">
        <v>1486</v>
      </c>
      <c r="G27" s="379" t="s">
        <v>1487</v>
      </c>
      <c r="H27" s="379" t="s">
        <v>1488</v>
      </c>
    </row>
    <row r="28" spans="1:12" ht="33" customHeight="1" x14ac:dyDescent="0.2">
      <c r="A28" s="379" t="s">
        <v>72</v>
      </c>
      <c r="B28" s="379">
        <v>22605.8</v>
      </c>
      <c r="C28" s="379">
        <f>1395.8+15954.3</f>
        <v>17350.099999999999</v>
      </c>
      <c r="D28" s="379">
        <f>457.3-24.5-3.6-40+475.9-5.5-13.1-2.1-16.5+1005.2-38.5-422.8</f>
        <v>1371.8</v>
      </c>
      <c r="E28" s="379">
        <f t="shared" ref="E28:E33" si="7">B28-C28-D28</f>
        <v>3883.9000000000005</v>
      </c>
      <c r="F28" s="379">
        <v>0.01</v>
      </c>
      <c r="G28" s="448">
        <f>E28*F28</f>
        <v>38.839000000000006</v>
      </c>
      <c r="H28" s="465">
        <f t="shared" ref="H28:H33" si="8">G28/C28</f>
        <v>2.2385461755263666E-3</v>
      </c>
      <c r="K28" s="541"/>
      <c r="L28" s="538"/>
    </row>
    <row r="29" spans="1:12" ht="33" customHeight="1" x14ac:dyDescent="0.2">
      <c r="A29" s="379" t="s">
        <v>29</v>
      </c>
      <c r="B29" s="379">
        <v>24756.6</v>
      </c>
      <c r="C29" s="379">
        <f>1343.7+15140.4</f>
        <v>16484.099999999999</v>
      </c>
      <c r="D29" s="37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9">
        <f t="shared" si="7"/>
        <v>3377.2999999999993</v>
      </c>
      <c r="F29" s="379">
        <v>0.01</v>
      </c>
      <c r="G29" s="448">
        <f t="shared" ref="G29:G33" si="9">E29*F29</f>
        <v>33.772999999999996</v>
      </c>
      <c r="H29" s="465">
        <f t="shared" si="8"/>
        <v>2.0488228050060363E-3</v>
      </c>
      <c r="L29" s="538"/>
    </row>
    <row r="30" spans="1:12" ht="33" customHeight="1" x14ac:dyDescent="0.2">
      <c r="A30" s="379" t="s">
        <v>1053</v>
      </c>
      <c r="B30" s="379">
        <v>13321.1</v>
      </c>
      <c r="C30" s="379">
        <v>6275.6</v>
      </c>
      <c r="D30" s="379">
        <f>678.3+6165.9</f>
        <v>6844.2</v>
      </c>
      <c r="E30" s="379">
        <f t="shared" si="7"/>
        <v>201.30000000000018</v>
      </c>
      <c r="F30" s="379">
        <v>0.01</v>
      </c>
      <c r="G30" s="448">
        <f t="shared" si="9"/>
        <v>2.0130000000000017</v>
      </c>
      <c r="H30" s="465">
        <f t="shared" si="8"/>
        <v>3.2076614188284808E-4</v>
      </c>
      <c r="L30" s="538"/>
    </row>
    <row r="31" spans="1:12" ht="33" customHeight="1" x14ac:dyDescent="0.2">
      <c r="A31" s="379" t="s">
        <v>1442</v>
      </c>
      <c r="B31" s="379">
        <v>1409.2</v>
      </c>
      <c r="C31" s="379">
        <v>1221.3</v>
      </c>
      <c r="D31" s="379">
        <v>0</v>
      </c>
      <c r="E31" s="379">
        <f t="shared" si="7"/>
        <v>187.90000000000009</v>
      </c>
      <c r="F31" s="379">
        <v>0.01</v>
      </c>
      <c r="G31" s="448">
        <f t="shared" si="9"/>
        <v>1.8790000000000009</v>
      </c>
      <c r="H31" s="465">
        <f t="shared" si="8"/>
        <v>1.5385245230492106E-3</v>
      </c>
      <c r="L31" s="538"/>
    </row>
    <row r="32" spans="1:12" ht="33" customHeight="1" x14ac:dyDescent="0.2">
      <c r="A32" s="379" t="s">
        <v>1443</v>
      </c>
      <c r="B32" s="379">
        <v>1308.0999999999999</v>
      </c>
      <c r="C32" s="379">
        <v>1189.2</v>
      </c>
      <c r="D32" s="379">
        <v>0</v>
      </c>
      <c r="E32" s="379">
        <f t="shared" si="7"/>
        <v>118.89999999999986</v>
      </c>
      <c r="F32" s="379">
        <v>0.01</v>
      </c>
      <c r="G32" s="448">
        <f t="shared" si="9"/>
        <v>1.1889999999999987</v>
      </c>
      <c r="H32" s="465">
        <f t="shared" si="8"/>
        <v>9.9983181971072884E-4</v>
      </c>
      <c r="L32" s="538"/>
    </row>
    <row r="33" spans="1:12" ht="33" customHeight="1" x14ac:dyDescent="0.2">
      <c r="A33" s="379" t="s">
        <v>83</v>
      </c>
      <c r="B33" s="379">
        <v>2004.4</v>
      </c>
      <c r="C33" s="379">
        <v>1714.3</v>
      </c>
      <c r="D33" s="379">
        <f>210.1+69.4-18.03</f>
        <v>261.47000000000003</v>
      </c>
      <c r="E33" s="379">
        <f t="shared" si="7"/>
        <v>28.630000000000109</v>
      </c>
      <c r="F33" s="379">
        <v>0.01</v>
      </c>
      <c r="G33" s="448">
        <f t="shared" si="9"/>
        <v>0.28630000000000111</v>
      </c>
      <c r="H33" s="465">
        <f t="shared" si="8"/>
        <v>1.6700694160882057E-4</v>
      </c>
      <c r="L33" s="538"/>
    </row>
    <row r="34" spans="1:12" ht="33" customHeight="1" x14ac:dyDescent="0.2">
      <c r="A34" s="379" t="s">
        <v>1448</v>
      </c>
      <c r="B34" s="379">
        <f>64.6+236.9</f>
        <v>301.5</v>
      </c>
      <c r="C34" s="379"/>
      <c r="D34" s="379"/>
      <c r="E34" s="379"/>
      <c r="F34" s="379"/>
      <c r="G34" s="448"/>
      <c r="H34" s="379"/>
    </row>
    <row r="35" spans="1:12" ht="33" customHeight="1" x14ac:dyDescent="0.2">
      <c r="A35" s="366" t="s">
        <v>1444</v>
      </c>
      <c r="B35" s="366">
        <f>SUM(B28:B34)</f>
        <v>65706.699999999983</v>
      </c>
      <c r="C35" s="366">
        <f t="shared" ref="C35" si="10">SUM(C28:C33)</f>
        <v>44234.6</v>
      </c>
      <c r="E35" s="366">
        <f>SUM(E28:E33)</f>
        <v>7797.9299999999994</v>
      </c>
      <c r="F35" s="366">
        <v>2.88</v>
      </c>
      <c r="G35" s="449">
        <f t="shared" ref="G35" si="11">SUM(G28:G33)</f>
        <v>77.979299999999995</v>
      </c>
      <c r="H35" s="466">
        <f>G35/C35</f>
        <v>1.7628575820737612E-3</v>
      </c>
      <c r="K35" s="541"/>
      <c r="L35" s="538"/>
    </row>
  </sheetData>
  <customSheetViews>
    <customSheetView guid="{59BB3A05-2517-4212-B4B0-766CE27362F6}" state="hidden">
      <selection activeCell="K10" sqref="K10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K10" sqref="K10"/>
      <pageMargins left="0.7" right="0.7" top="0.75" bottom="0.75" header="0.3" footer="0.3"/>
      <pageSetup paperSize="9" orientation="portrait" r:id="rId2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B4" zoomScaleNormal="100" workbookViewId="0">
      <selection activeCell="K12" sqref="K12"/>
    </sheetView>
  </sheetViews>
  <sheetFormatPr defaultColWidth="9.140625" defaultRowHeight="33" customHeight="1" x14ac:dyDescent="0.2"/>
  <cols>
    <col min="1" max="1" width="9.140625" style="366"/>
    <col min="2" max="2" width="12.42578125" style="366" customWidth="1"/>
    <col min="3" max="4" width="13.85546875" style="366" customWidth="1"/>
    <col min="5" max="6" width="12.42578125" style="366" customWidth="1"/>
    <col min="7" max="7" width="15.5703125" style="366" customWidth="1"/>
    <col min="8" max="8" width="16.7109375" style="366" customWidth="1"/>
    <col min="9" max="9" width="15.42578125" style="366" customWidth="1"/>
    <col min="10" max="10" width="17.140625" style="366" customWidth="1"/>
    <col min="11" max="11" width="9.140625" style="366"/>
    <col min="12" max="12" width="11.5703125" style="366" bestFit="1" customWidth="1"/>
    <col min="13" max="16384" width="9.140625" style="366"/>
  </cols>
  <sheetData>
    <row r="1" spans="1:11" ht="33" customHeight="1" x14ac:dyDescent="0.2">
      <c r="A1" s="850" t="s">
        <v>1572</v>
      </c>
      <c r="B1" s="850"/>
      <c r="C1" s="850"/>
      <c r="D1" s="850"/>
      <c r="E1" s="850"/>
      <c r="F1" s="850"/>
      <c r="G1" s="850"/>
      <c r="H1" s="850"/>
      <c r="I1" s="509"/>
    </row>
    <row r="2" spans="1:11" ht="18" customHeight="1" x14ac:dyDescent="0.2"/>
    <row r="3" spans="1:11" ht="72.75" customHeight="1" x14ac:dyDescent="0.2">
      <c r="A3" s="379"/>
      <c r="B3" s="379" t="s">
        <v>1463</v>
      </c>
      <c r="C3" s="379" t="s">
        <v>1464</v>
      </c>
      <c r="D3" s="379" t="s">
        <v>1489</v>
      </c>
      <c r="E3" s="379" t="s">
        <v>1465</v>
      </c>
      <c r="F3" s="379" t="s">
        <v>1458</v>
      </c>
      <c r="G3" s="379" t="s">
        <v>1466</v>
      </c>
      <c r="H3" s="379" t="s">
        <v>1570</v>
      </c>
    </row>
    <row r="4" spans="1:11" ht="33" customHeight="1" x14ac:dyDescent="0.2">
      <c r="A4" s="379" t="s">
        <v>72</v>
      </c>
      <c r="B4" s="379">
        <v>22605.8</v>
      </c>
      <c r="C4" s="379">
        <f>1395.8+15954.3</f>
        <v>17350.099999999999</v>
      </c>
      <c r="D4" s="379">
        <f>457.3-24.5-3.6-40+475.9-5.5-13.1-2.1-16.5+1005.2-38.5-422.8</f>
        <v>1371.8</v>
      </c>
      <c r="E4" s="379">
        <f t="shared" ref="E4:E9" si="0">B4-C4-D4</f>
        <v>3883.9000000000005</v>
      </c>
      <c r="F4" s="379">
        <v>3.23</v>
      </c>
      <c r="G4" s="448">
        <f t="shared" ref="G4:G8" si="1">E4*F4</f>
        <v>12544.997000000001</v>
      </c>
      <c r="H4" s="461">
        <f>G4/C4</f>
        <v>0.7230504146950163</v>
      </c>
    </row>
    <row r="5" spans="1:11" ht="33" customHeight="1" x14ac:dyDescent="0.2">
      <c r="A5" s="379" t="s">
        <v>29</v>
      </c>
      <c r="B5" s="379">
        <v>24756.6</v>
      </c>
      <c r="C5" s="379">
        <f>1343.7+15140.4</f>
        <v>16484.099999999999</v>
      </c>
      <c r="D5" s="37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9">
        <f t="shared" si="0"/>
        <v>3377.2999999999993</v>
      </c>
      <c r="F5" s="379">
        <v>3.23</v>
      </c>
      <c r="G5" s="448">
        <f t="shared" si="1"/>
        <v>10908.678999999998</v>
      </c>
      <c r="H5" s="461">
        <f>G5/C5</f>
        <v>0.66176976601694959</v>
      </c>
      <c r="J5" s="498"/>
    </row>
    <row r="6" spans="1:11" ht="33" customHeight="1" x14ac:dyDescent="0.2">
      <c r="A6" s="379" t="s">
        <v>1053</v>
      </c>
      <c r="B6" s="379">
        <v>13321.1</v>
      </c>
      <c r="C6" s="379">
        <v>6275.6</v>
      </c>
      <c r="D6" s="379">
        <f>678.3+6165.9</f>
        <v>6844.2</v>
      </c>
      <c r="E6" s="379">
        <f t="shared" si="0"/>
        <v>201.30000000000018</v>
      </c>
      <c r="F6" s="379">
        <v>3.23</v>
      </c>
      <c r="G6" s="448">
        <f t="shared" si="1"/>
        <v>650.19900000000064</v>
      </c>
      <c r="H6" s="461">
        <f t="shared" ref="H6:H7" si="2">G6/C6</f>
        <v>0.10360746382815995</v>
      </c>
    </row>
    <row r="7" spans="1:11" ht="33" customHeight="1" x14ac:dyDescent="0.2">
      <c r="A7" s="379" t="s">
        <v>1442</v>
      </c>
      <c r="B7" s="379">
        <v>1409.2</v>
      </c>
      <c r="C7" s="379">
        <v>1221.3</v>
      </c>
      <c r="D7" s="379">
        <v>0</v>
      </c>
      <c r="E7" s="379">
        <f t="shared" si="0"/>
        <v>187.90000000000009</v>
      </c>
      <c r="F7" s="379">
        <v>3.23</v>
      </c>
      <c r="G7" s="448">
        <f t="shared" si="1"/>
        <v>606.91700000000026</v>
      </c>
      <c r="H7" s="461">
        <f t="shared" si="2"/>
        <v>0.49694342094489502</v>
      </c>
    </row>
    <row r="8" spans="1:11" ht="33" customHeight="1" x14ac:dyDescent="0.2">
      <c r="A8" s="379" t="s">
        <v>1443</v>
      </c>
      <c r="B8" s="379">
        <v>1308.0999999999999</v>
      </c>
      <c r="C8" s="379">
        <v>1189.2</v>
      </c>
      <c r="D8" s="379">
        <v>0</v>
      </c>
      <c r="E8" s="379">
        <f t="shared" si="0"/>
        <v>118.89999999999986</v>
      </c>
      <c r="F8" s="379">
        <v>3.23</v>
      </c>
      <c r="G8" s="448">
        <f t="shared" si="1"/>
        <v>384.04699999999957</v>
      </c>
      <c r="H8" s="461">
        <f>G8/C8</f>
        <v>0.32294567776656541</v>
      </c>
    </row>
    <row r="9" spans="1:11" ht="33" customHeight="1" x14ac:dyDescent="0.2">
      <c r="A9" s="379" t="s">
        <v>83</v>
      </c>
      <c r="B9" s="379">
        <v>2004.4</v>
      </c>
      <c r="C9" s="379">
        <f>1584.4+100.9+14.5+14.5</f>
        <v>1714.3000000000002</v>
      </c>
      <c r="D9" s="379">
        <f>210.1+69.4-18.03</f>
        <v>261.47000000000003</v>
      </c>
      <c r="E9" s="379">
        <f t="shared" si="0"/>
        <v>28.629999999999882</v>
      </c>
      <c r="F9" s="379">
        <v>3.23</v>
      </c>
      <c r="G9" s="448">
        <f>E9*F9</f>
        <v>92.474899999999622</v>
      </c>
      <c r="H9" s="461">
        <f>G9/C9</f>
        <v>5.3943242139648608E-2</v>
      </c>
    </row>
    <row r="10" spans="1:11" ht="33" customHeight="1" x14ac:dyDescent="0.2">
      <c r="A10" s="379" t="s">
        <v>1448</v>
      </c>
      <c r="B10" s="379">
        <f>64.6+236.9</f>
        <v>301.5</v>
      </c>
      <c r="C10" s="379"/>
      <c r="D10" s="379">
        <v>301.5</v>
      </c>
      <c r="E10" s="379"/>
      <c r="F10" s="379"/>
      <c r="G10" s="448"/>
      <c r="H10" s="379"/>
    </row>
    <row r="11" spans="1:11" ht="33" customHeight="1" x14ac:dyDescent="0.35">
      <c r="A11" s="366" t="s">
        <v>1444</v>
      </c>
      <c r="B11" s="366">
        <f>SUM(B4:B10)</f>
        <v>65706.699999999983</v>
      </c>
      <c r="C11" s="366">
        <f>SUM(C4:C9)</f>
        <v>44234.6</v>
      </c>
      <c r="D11" s="467">
        <f>SUM(D4:D10)</f>
        <v>13674.17</v>
      </c>
      <c r="E11" s="366">
        <f>SUM(E4:E9)</f>
        <v>7797.9299999999994</v>
      </c>
      <c r="F11" s="379">
        <v>3.23</v>
      </c>
      <c r="G11" s="449">
        <f>SUM(G4:G9)</f>
        <v>25187.313900000001</v>
      </c>
      <c r="H11" s="600">
        <f>G11/C11</f>
        <v>0.56940299900982494</v>
      </c>
    </row>
    <row r="12" spans="1:11" ht="33" customHeight="1" x14ac:dyDescent="0.2">
      <c r="C12" s="366">
        <f>C11-C6</f>
        <v>37959</v>
      </c>
      <c r="H12" s="457"/>
    </row>
    <row r="13" spans="1:11" ht="23.25" customHeight="1" x14ac:dyDescent="0.2">
      <c r="A13" t="s">
        <v>1460</v>
      </c>
      <c r="H13" s="456">
        <f>'Общ. счетчики'!B63</f>
        <v>180770</v>
      </c>
      <c r="I13" s="456"/>
    </row>
    <row r="14" spans="1:11" ht="23.25" customHeight="1" x14ac:dyDescent="0.2">
      <c r="A14" t="s">
        <v>1467</v>
      </c>
      <c r="H14" s="458">
        <f>SUM(H15:H18)</f>
        <v>136236.70000000001</v>
      </c>
      <c r="I14" s="478"/>
    </row>
    <row r="15" spans="1:11" ht="15" customHeight="1" x14ac:dyDescent="0.2">
      <c r="A15" s="366" t="s">
        <v>1403</v>
      </c>
      <c r="H15" s="460">
        <f>Под.6!F202+'Нежил. пом.'!C89</f>
        <v>62015</v>
      </c>
      <c r="I15" s="478"/>
      <c r="K15" s="472"/>
    </row>
    <row r="16" spans="1:11" ht="15" customHeight="1" x14ac:dyDescent="0.2">
      <c r="A16" s="366" t="s">
        <v>1404</v>
      </c>
      <c r="H16" s="460">
        <f>'Под. 1 и 2'!F118+'Под. 3'!F32+'Под. 4  и 5'!F60+'Нежил. пом.'!F45</f>
        <v>57677</v>
      </c>
      <c r="I16" s="478"/>
    </row>
    <row r="17" spans="1:9" ht="15" customHeight="1" x14ac:dyDescent="0.2">
      <c r="A17" s="366" t="s">
        <v>1405</v>
      </c>
      <c r="H17" s="460">
        <f>'корп. 3'!C7</f>
        <v>8573.7000000000007</v>
      </c>
      <c r="I17" s="478"/>
    </row>
    <row r="18" spans="1:9" ht="15" customHeight="1" x14ac:dyDescent="0.2">
      <c r="A18" s="366" t="s">
        <v>1468</v>
      </c>
      <c r="H18" s="460">
        <f>'Нежил. пом.'!F72</f>
        <v>7971</v>
      </c>
      <c r="I18" s="478"/>
    </row>
    <row r="19" spans="1:9" ht="23.25" customHeight="1" x14ac:dyDescent="0.2">
      <c r="A19" s="13" t="s">
        <v>1459</v>
      </c>
      <c r="H19" s="458"/>
      <c r="I19" s="478"/>
    </row>
    <row r="20" spans="1:9" ht="23.25" customHeight="1" x14ac:dyDescent="0.2">
      <c r="A20" t="s">
        <v>1462</v>
      </c>
      <c r="H20" s="458">
        <f>G11</f>
        <v>25187.313900000001</v>
      </c>
      <c r="I20" s="478"/>
    </row>
    <row r="21" spans="1:9" ht="23.25" customHeight="1" x14ac:dyDescent="0.2">
      <c r="A21" t="s">
        <v>1461</v>
      </c>
      <c r="H21" s="459">
        <f>SUM(H15:H20)</f>
        <v>161424.01390000002</v>
      </c>
      <c r="I21" s="459"/>
    </row>
  </sheetData>
  <customSheetViews>
    <customSheetView guid="{59BB3A05-2517-4212-B4B0-766CE27362F6}" showPageBreaks="1" fitToPage="1" state="hidden" topLeftCell="B4">
      <selection activeCell="K12" sqref="K12"/>
      <pageMargins left="0.70866141732283472" right="0.70866141732283472" top="0.74803149606299213" bottom="0.74803149606299213" header="0.31496062992125984" footer="0.31496062992125984"/>
      <pageSetup paperSize="9" scale="83" orientation="portrait" r:id="rId1"/>
    </customSheetView>
    <customSheetView guid="{11E80AD0-6AA7-470D-8311-11AF96F196E5}" fitToPage="1" topLeftCell="A10">
      <selection activeCell="H15" sqref="H15:H20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G15" sqref="G15"/>
    </sheetView>
  </sheetViews>
  <sheetFormatPr defaultColWidth="9.140625" defaultRowHeight="33" customHeight="1" x14ac:dyDescent="0.2"/>
  <cols>
    <col min="1" max="1" width="6.5703125" style="367" customWidth="1"/>
    <col min="2" max="2" width="23.5703125" style="367" customWidth="1"/>
    <col min="3" max="3" width="10.140625" style="367" customWidth="1"/>
    <col min="4" max="4" width="15.85546875" style="367" customWidth="1"/>
    <col min="5" max="5" width="10.7109375" style="367" customWidth="1"/>
    <col min="6" max="6" width="11.42578125" style="367" customWidth="1"/>
    <col min="7" max="7" width="18.5703125" style="367" customWidth="1"/>
    <col min="8" max="8" width="8.85546875" style="367" customWidth="1"/>
    <col min="9" max="16384" width="9.140625" style="367"/>
  </cols>
  <sheetData>
    <row r="1" spans="1:8" ht="36.75" customHeight="1" x14ac:dyDescent="0.2">
      <c r="A1" s="577" t="s">
        <v>2027</v>
      </c>
      <c r="B1" s="578"/>
      <c r="C1" s="578"/>
      <c r="D1" s="578"/>
      <c r="E1" s="578"/>
      <c r="F1" s="578"/>
      <c r="G1" s="578"/>
    </row>
    <row r="2" spans="1:8" ht="15" customHeight="1" x14ac:dyDescent="0.2">
      <c r="A2" s="853" t="s">
        <v>1421</v>
      </c>
      <c r="B2" s="853" t="s">
        <v>1422</v>
      </c>
      <c r="C2" s="853" t="s">
        <v>1423</v>
      </c>
      <c r="D2" s="853" t="s">
        <v>1424</v>
      </c>
      <c r="E2" s="853" t="s">
        <v>1425</v>
      </c>
      <c r="F2" s="853"/>
      <c r="G2" s="853"/>
    </row>
    <row r="3" spans="1:8" ht="15" customHeight="1" x14ac:dyDescent="0.2">
      <c r="A3" s="853"/>
      <c r="B3" s="853"/>
      <c r="C3" s="853"/>
      <c r="D3" s="853"/>
      <c r="E3" s="853" t="s">
        <v>1426</v>
      </c>
      <c r="F3" s="853"/>
      <c r="G3" s="853" t="s">
        <v>1429</v>
      </c>
    </row>
    <row r="4" spans="1:8" ht="15" customHeight="1" x14ac:dyDescent="0.2">
      <c r="A4" s="853"/>
      <c r="B4" s="853"/>
      <c r="C4" s="853"/>
      <c r="D4" s="830"/>
      <c r="E4" s="452" t="s">
        <v>1427</v>
      </c>
      <c r="F4" s="452" t="s">
        <v>1428</v>
      </c>
      <c r="G4" s="853"/>
    </row>
    <row r="5" spans="1:8" ht="17.25" customHeight="1" x14ac:dyDescent="0.2">
      <c r="A5" s="368" t="s">
        <v>1432</v>
      </c>
      <c r="B5" s="369" t="s">
        <v>1430</v>
      </c>
      <c r="C5" s="453" t="s">
        <v>1431</v>
      </c>
      <c r="D5" s="734">
        <v>103250</v>
      </c>
      <c r="E5" s="735">
        <v>390.95699999999999</v>
      </c>
      <c r="F5" s="369"/>
      <c r="G5" s="370">
        <v>263.25</v>
      </c>
    </row>
    <row r="6" spans="1:8" ht="21.75" customHeight="1" x14ac:dyDescent="0.2">
      <c r="A6" s="368" t="s">
        <v>1432</v>
      </c>
      <c r="B6" s="369" t="s">
        <v>1434</v>
      </c>
      <c r="C6" s="370" t="s">
        <v>1431</v>
      </c>
      <c r="D6" s="454"/>
      <c r="E6" s="471">
        <f>E7*0.051</f>
        <v>72.193559999999991</v>
      </c>
      <c r="F6" s="471">
        <f>F7*0.051</f>
        <v>21.085439999999998</v>
      </c>
      <c r="G6" s="570">
        <f>G7*0.051</f>
        <v>1.9889999999999999</v>
      </c>
    </row>
    <row r="7" spans="1:8" ht="21.75" customHeight="1" x14ac:dyDescent="0.2">
      <c r="A7" s="368" t="s">
        <v>1435</v>
      </c>
      <c r="B7" s="369" t="s">
        <v>1436</v>
      </c>
      <c r="C7" s="370" t="s">
        <v>1437</v>
      </c>
      <c r="D7" s="369"/>
      <c r="E7" s="620">
        <f>1829-F7</f>
        <v>1415.56</v>
      </c>
      <c r="F7" s="370">
        <f>128*3.23</f>
        <v>413.44</v>
      </c>
      <c r="G7" s="370">
        <v>39</v>
      </c>
    </row>
    <row r="8" spans="1:8" ht="12" customHeight="1" x14ac:dyDescent="0.2">
      <c r="A8" s="368" t="s">
        <v>1435</v>
      </c>
      <c r="B8" s="369" t="s">
        <v>1438</v>
      </c>
      <c r="C8" s="370" t="s">
        <v>1437</v>
      </c>
      <c r="D8" s="582">
        <v>196436</v>
      </c>
      <c r="E8" s="620">
        <f>3097-F8</f>
        <v>2542.7600000000002</v>
      </c>
      <c r="F8" s="370">
        <f>128*4.33</f>
        <v>554.24</v>
      </c>
      <c r="G8" s="620">
        <v>39</v>
      </c>
      <c r="H8" s="550"/>
    </row>
    <row r="9" spans="1:8" ht="12" customHeight="1" x14ac:dyDescent="0.2">
      <c r="A9" s="368" t="s">
        <v>1435</v>
      </c>
      <c r="B9" s="369" t="s">
        <v>1439</v>
      </c>
      <c r="C9" s="370" t="s">
        <v>1437</v>
      </c>
      <c r="D9" s="369"/>
      <c r="E9" s="471">
        <f>E7+E8</f>
        <v>3958.32</v>
      </c>
      <c r="F9" s="471">
        <f>F7+F8</f>
        <v>967.68000000000006</v>
      </c>
      <c r="G9" s="620">
        <f>G7+G8</f>
        <v>78</v>
      </c>
    </row>
    <row r="10" spans="1:8" ht="12" customHeight="1" x14ac:dyDescent="0.2">
      <c r="A10" s="368" t="s">
        <v>1433</v>
      </c>
      <c r="B10" s="369" t="s">
        <v>1440</v>
      </c>
      <c r="C10" s="370" t="s">
        <v>1408</v>
      </c>
      <c r="D10" s="536"/>
      <c r="E10" s="537">
        <f>'Норматив ээ'!H14-F10</f>
        <v>133506.70000000001</v>
      </c>
      <c r="F10" s="737">
        <f>Под.6!G202+'Под. 4  и 5'!G60+'Под. 3'!G32+'Под. 1 и 2'!G118</f>
        <v>2730</v>
      </c>
      <c r="G10" s="542">
        <v>25188</v>
      </c>
    </row>
    <row r="11" spans="1:8" ht="15" customHeight="1" x14ac:dyDescent="0.2">
      <c r="E11" s="851"/>
      <c r="F11" s="852"/>
    </row>
    <row r="13" spans="1:8" ht="33" customHeight="1" x14ac:dyDescent="0.2">
      <c r="G13" s="540"/>
    </row>
    <row r="14" spans="1:8" ht="33" customHeight="1" x14ac:dyDescent="0.2">
      <c r="F14" s="367" t="s">
        <v>493</v>
      </c>
      <c r="G14" s="540"/>
    </row>
  </sheetData>
  <customSheetViews>
    <customSheetView guid="{59BB3A05-2517-4212-B4B0-766CE27362F6}" scale="110" fitToPage="1">
      <selection activeCell="G15" sqref="G15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1" sqref="C11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>
      <c r="B1" t="s">
        <v>1698</v>
      </c>
    </row>
    <row r="2" spans="1:5" ht="42" customHeight="1" x14ac:dyDescent="0.2">
      <c r="A2" s="37" t="s">
        <v>1697</v>
      </c>
      <c r="B2" s="379" t="s">
        <v>1699</v>
      </c>
      <c r="C2" s="379" t="s">
        <v>1700</v>
      </c>
      <c r="D2" s="379" t="s">
        <v>1701</v>
      </c>
      <c r="E2" s="379" t="s">
        <v>1702</v>
      </c>
    </row>
    <row r="3" spans="1:5" x14ac:dyDescent="0.2">
      <c r="A3" s="617"/>
      <c r="B3" s="617">
        <v>1</v>
      </c>
      <c r="C3" s="617">
        <v>2</v>
      </c>
      <c r="D3" s="617" t="s">
        <v>1703</v>
      </c>
      <c r="E3" s="617">
        <v>4</v>
      </c>
    </row>
    <row r="4" spans="1:5" x14ac:dyDescent="0.2">
      <c r="A4" s="37" t="s">
        <v>1695</v>
      </c>
      <c r="B4" s="37">
        <v>536.04</v>
      </c>
      <c r="C4" s="37"/>
      <c r="D4" s="37">
        <f>B4</f>
        <v>536.04</v>
      </c>
      <c r="E4" s="37">
        <v>280.44</v>
      </c>
    </row>
    <row r="5" spans="1:5" x14ac:dyDescent="0.2">
      <c r="A5" s="37" t="s">
        <v>1696</v>
      </c>
      <c r="B5" s="37">
        <v>262.19</v>
      </c>
      <c r="C5" s="37">
        <v>273.85000000000002</v>
      </c>
      <c r="D5" s="37">
        <f>B5-C5</f>
        <v>-11.660000000000025</v>
      </c>
      <c r="E5" s="37">
        <v>280.44</v>
      </c>
    </row>
    <row r="6" spans="1:5" ht="36.75" customHeight="1" x14ac:dyDescent="0.2">
      <c r="A6" s="379" t="s">
        <v>1704</v>
      </c>
      <c r="B6" s="37"/>
      <c r="C6" s="37">
        <f>E4+E5-D4-D5</f>
        <v>36.500000000000057</v>
      </c>
      <c r="D6" s="37"/>
      <c r="E6" s="37"/>
    </row>
  </sheetData>
  <customSheetViews>
    <customSheetView guid="{59BB3A05-2517-4212-B4B0-766CE27362F6}" state="hidden">
      <selection activeCell="C11" sqref="C11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5" zoomScale="120" zoomScaleSheetLayoutView="120" workbookViewId="0">
      <selection activeCell="G116" sqref="G116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13" x14ac:dyDescent="0.2">
      <c r="C1" s="770" t="s">
        <v>497</v>
      </c>
      <c r="D1" s="771"/>
      <c r="E1" s="771"/>
    </row>
    <row r="2" spans="1:13" ht="20.25" customHeight="1" thickBot="1" x14ac:dyDescent="0.25">
      <c r="A2" s="1" t="s">
        <v>498</v>
      </c>
      <c r="B2" s="1"/>
      <c r="C2" s="1"/>
      <c r="E2" s="772" t="s">
        <v>2024</v>
      </c>
      <c r="F2" s="772"/>
      <c r="H2" s="774"/>
      <c r="I2" s="774"/>
    </row>
    <row r="3" spans="1:13" ht="13.5" thickBot="1" x14ac:dyDescent="0.25">
      <c r="A3" s="775" t="s">
        <v>1134</v>
      </c>
      <c r="B3" s="773" t="s">
        <v>482</v>
      </c>
      <c r="C3" s="773" t="s">
        <v>1</v>
      </c>
      <c r="D3" s="773" t="s">
        <v>2</v>
      </c>
      <c r="E3" s="773"/>
      <c r="F3" s="773" t="s">
        <v>5</v>
      </c>
      <c r="H3" s="774"/>
      <c r="I3" s="774"/>
    </row>
    <row r="4" spans="1:13" ht="13.5" thickBot="1" x14ac:dyDescent="0.25">
      <c r="A4" s="776"/>
      <c r="B4" s="773"/>
      <c r="C4" s="773"/>
      <c r="D4" s="773"/>
      <c r="E4" s="773"/>
      <c r="F4" s="773"/>
      <c r="H4" s="774"/>
      <c r="I4" s="774"/>
    </row>
    <row r="5" spans="1:13" ht="13.5" thickBot="1" x14ac:dyDescent="0.25">
      <c r="A5" s="777"/>
      <c r="B5" s="778"/>
      <c r="C5" s="773"/>
      <c r="D5" s="111" t="s">
        <v>6</v>
      </c>
      <c r="E5" s="112" t="s">
        <v>7</v>
      </c>
      <c r="F5" s="773"/>
    </row>
    <row r="6" spans="1:13" ht="15" customHeight="1" thickBot="1" x14ac:dyDescent="0.25">
      <c r="A6" s="227" t="s">
        <v>499</v>
      </c>
      <c r="B6" s="669" t="s">
        <v>1060</v>
      </c>
      <c r="C6" s="645" t="s">
        <v>1759</v>
      </c>
      <c r="D6" s="22"/>
      <c r="E6" s="22"/>
      <c r="F6" s="633">
        <f>100</f>
        <v>100</v>
      </c>
      <c r="G6" s="639">
        <v>10985</v>
      </c>
      <c r="M6" s="638"/>
    </row>
    <row r="7" spans="1:13" ht="15" customHeight="1" thickBot="1" x14ac:dyDescent="0.25">
      <c r="A7" s="174" t="s">
        <v>501</v>
      </c>
      <c r="B7" s="670" t="s">
        <v>1061</v>
      </c>
      <c r="C7" s="646" t="s">
        <v>502</v>
      </c>
      <c r="D7" s="22">
        <v>20450</v>
      </c>
      <c r="E7" s="22">
        <v>20595</v>
      </c>
      <c r="F7" s="317">
        <f t="shared" ref="F7:F69" si="0">E7-D7</f>
        <v>145</v>
      </c>
      <c r="G7" s="34"/>
    </row>
    <row r="8" spans="1:13" ht="15" customHeight="1" thickBot="1" x14ac:dyDescent="0.25">
      <c r="A8" s="174" t="s">
        <v>503</v>
      </c>
      <c r="B8" s="671" t="s">
        <v>1062</v>
      </c>
      <c r="C8" s="647" t="s">
        <v>1760</v>
      </c>
      <c r="D8" s="22">
        <v>17605</v>
      </c>
      <c r="E8" s="22">
        <v>17735</v>
      </c>
      <c r="F8" s="317">
        <f t="shared" si="0"/>
        <v>130</v>
      </c>
      <c r="G8" s="301"/>
    </row>
    <row r="9" spans="1:13" ht="15" customHeight="1" thickBot="1" x14ac:dyDescent="0.25">
      <c r="A9" s="228" t="s">
        <v>504</v>
      </c>
      <c r="B9" s="670" t="s">
        <v>1063</v>
      </c>
      <c r="C9" s="648" t="s">
        <v>1678</v>
      </c>
      <c r="D9" s="154">
        <v>20715</v>
      </c>
      <c r="E9" s="154">
        <v>20915</v>
      </c>
      <c r="F9" s="317">
        <f t="shared" ref="F9" si="1">E9-D9</f>
        <v>200</v>
      </c>
      <c r="G9" s="34"/>
    </row>
    <row r="10" spans="1:13" ht="13.5" customHeight="1" thickBot="1" x14ac:dyDescent="0.25">
      <c r="A10" s="228" t="s">
        <v>505</v>
      </c>
      <c r="B10" s="671" t="s">
        <v>1805</v>
      </c>
      <c r="C10" s="649" t="s">
        <v>506</v>
      </c>
      <c r="D10" s="622"/>
      <c r="E10" s="622"/>
      <c r="F10" s="633">
        <v>579</v>
      </c>
      <c r="G10" s="507">
        <v>100125</v>
      </c>
    </row>
    <row r="11" spans="1:13" ht="12.75" customHeight="1" thickBot="1" x14ac:dyDescent="0.25">
      <c r="A11" s="229" t="s">
        <v>508</v>
      </c>
      <c r="B11" s="670" t="s">
        <v>1734</v>
      </c>
      <c r="C11" s="650" t="s">
        <v>995</v>
      </c>
      <c r="D11" s="154">
        <v>23450</v>
      </c>
      <c r="E11" s="154">
        <v>23660</v>
      </c>
      <c r="F11" s="317">
        <f t="shared" si="0"/>
        <v>210</v>
      </c>
      <c r="G11" s="162" t="s">
        <v>507</v>
      </c>
    </row>
    <row r="12" spans="1:13" ht="22.5" customHeight="1" thickBot="1" x14ac:dyDescent="0.25">
      <c r="A12" s="174" t="s">
        <v>509</v>
      </c>
      <c r="B12" s="671" t="s">
        <v>1064</v>
      </c>
      <c r="C12" s="651" t="s">
        <v>968</v>
      </c>
      <c r="D12" s="30">
        <v>18250</v>
      </c>
      <c r="E12" s="30">
        <v>18355</v>
      </c>
      <c r="F12" s="317">
        <f t="shared" si="0"/>
        <v>105</v>
      </c>
      <c r="G12" s="606"/>
    </row>
    <row r="13" spans="1:13" ht="13.5" customHeight="1" thickBot="1" x14ac:dyDescent="0.25">
      <c r="A13" s="174" t="s">
        <v>510</v>
      </c>
      <c r="B13" s="670" t="s">
        <v>1735</v>
      </c>
      <c r="C13" s="650" t="s">
        <v>1761</v>
      </c>
      <c r="D13" s="22">
        <v>19010</v>
      </c>
      <c r="E13" s="22">
        <v>19430</v>
      </c>
      <c r="F13" s="317">
        <f t="shared" si="0"/>
        <v>420</v>
      </c>
      <c r="G13" s="355" t="s">
        <v>1414</v>
      </c>
    </row>
    <row r="14" spans="1:13" ht="13.5" customHeight="1" thickBot="1" x14ac:dyDescent="0.25">
      <c r="A14" s="551" t="s">
        <v>511</v>
      </c>
      <c r="B14" s="671" t="s">
        <v>1065</v>
      </c>
      <c r="C14" s="649" t="s">
        <v>1762</v>
      </c>
      <c r="D14" s="160">
        <v>16930</v>
      </c>
      <c r="E14" s="160">
        <v>17115</v>
      </c>
      <c r="F14" s="317">
        <f t="shared" si="0"/>
        <v>185</v>
      </c>
      <c r="G14" s="138" t="s">
        <v>512</v>
      </c>
    </row>
    <row r="15" spans="1:13" ht="15.75" customHeight="1" thickBot="1" x14ac:dyDescent="0.25">
      <c r="A15" s="290" t="s">
        <v>1380</v>
      </c>
      <c r="B15" s="672" t="s">
        <v>1066</v>
      </c>
      <c r="C15" s="652" t="s">
        <v>1360</v>
      </c>
      <c r="D15" s="608">
        <v>34745</v>
      </c>
      <c r="E15" s="608">
        <v>35090</v>
      </c>
      <c r="F15" s="317">
        <f t="shared" si="0"/>
        <v>345</v>
      </c>
      <c r="G15" s="291"/>
      <c r="H15" s="292"/>
    </row>
    <row r="16" spans="1:13" ht="13.5" customHeight="1" thickBot="1" x14ac:dyDescent="0.25">
      <c r="A16" s="293" t="s">
        <v>513</v>
      </c>
      <c r="B16" s="670" t="s">
        <v>1067</v>
      </c>
      <c r="C16" s="649" t="s">
        <v>514</v>
      </c>
      <c r="D16" s="382">
        <v>41300</v>
      </c>
      <c r="E16" s="382">
        <v>41515</v>
      </c>
      <c r="F16" s="317">
        <f t="shared" si="0"/>
        <v>215</v>
      </c>
      <c r="G16" s="113"/>
    </row>
    <row r="17" spans="1:13" ht="15" customHeight="1" thickBot="1" x14ac:dyDescent="0.25">
      <c r="A17" s="290" t="s">
        <v>515</v>
      </c>
      <c r="B17" s="671" t="s">
        <v>1736</v>
      </c>
      <c r="C17" s="653" t="s">
        <v>1763</v>
      </c>
      <c r="D17" s="282">
        <v>26765</v>
      </c>
      <c r="E17" s="282">
        <v>26880</v>
      </c>
      <c r="F17" s="317">
        <f t="shared" si="0"/>
        <v>115</v>
      </c>
      <c r="G17" s="381"/>
    </row>
    <row r="18" spans="1:13" ht="13.5" customHeight="1" thickBot="1" x14ac:dyDescent="0.25">
      <c r="A18" s="229" t="s">
        <v>516</v>
      </c>
      <c r="B18" s="670" t="s">
        <v>1068</v>
      </c>
      <c r="C18" s="654" t="s">
        <v>1764</v>
      </c>
      <c r="D18" s="23">
        <v>11540</v>
      </c>
      <c r="E18" s="23">
        <v>11785</v>
      </c>
      <c r="F18" s="317">
        <f t="shared" si="0"/>
        <v>245</v>
      </c>
      <c r="G18" s="138" t="s">
        <v>517</v>
      </c>
    </row>
    <row r="19" spans="1:13" ht="13.5" customHeight="1" thickBot="1" x14ac:dyDescent="0.25">
      <c r="A19" s="229" t="s">
        <v>518</v>
      </c>
      <c r="B19" s="671" t="s">
        <v>1069</v>
      </c>
      <c r="C19" s="655" t="s">
        <v>1671</v>
      </c>
      <c r="D19" s="22">
        <v>1415</v>
      </c>
      <c r="E19" s="22">
        <v>1475</v>
      </c>
      <c r="F19" s="317">
        <f t="shared" ref="F19" si="2">E19-D19</f>
        <v>60</v>
      </c>
      <c r="G19" s="563"/>
    </row>
    <row r="20" spans="1:13" ht="13.5" customHeight="1" thickBot="1" x14ac:dyDescent="0.25">
      <c r="A20" s="174" t="s">
        <v>519</v>
      </c>
      <c r="B20" s="670" t="s">
        <v>1070</v>
      </c>
      <c r="C20" s="647" t="s">
        <v>1765</v>
      </c>
      <c r="D20" s="22">
        <v>385</v>
      </c>
      <c r="E20" s="22">
        <v>495</v>
      </c>
      <c r="F20" s="317">
        <f t="shared" ref="F20" si="3">E20-D20</f>
        <v>110</v>
      </c>
      <c r="G20" s="609"/>
    </row>
    <row r="21" spans="1:13" ht="13.5" customHeight="1" thickBot="1" x14ac:dyDescent="0.25">
      <c r="A21" s="174" t="s">
        <v>520</v>
      </c>
      <c r="B21" s="670" t="s">
        <v>1737</v>
      </c>
      <c r="C21" s="655" t="s">
        <v>1629</v>
      </c>
      <c r="D21" s="22">
        <v>18375</v>
      </c>
      <c r="E21" s="22">
        <v>19025</v>
      </c>
      <c r="F21" s="317">
        <f t="shared" si="0"/>
        <v>650</v>
      </c>
      <c r="G21" s="531"/>
    </row>
    <row r="22" spans="1:13" ht="13.5" customHeight="1" thickBot="1" x14ac:dyDescent="0.25">
      <c r="A22" s="174" t="s">
        <v>521</v>
      </c>
      <c r="B22" s="671" t="s">
        <v>1738</v>
      </c>
      <c r="C22" s="654" t="s">
        <v>1578</v>
      </c>
      <c r="D22" s="23">
        <v>4880</v>
      </c>
      <c r="E22" s="23">
        <v>4950</v>
      </c>
      <c r="F22" s="317">
        <f t="shared" si="0"/>
        <v>70</v>
      </c>
      <c r="G22" s="470"/>
    </row>
    <row r="23" spans="1:13" ht="13.5" customHeight="1" thickBot="1" x14ac:dyDescent="0.25">
      <c r="A23" s="174" t="s">
        <v>523</v>
      </c>
      <c r="B23" s="670" t="s">
        <v>1071</v>
      </c>
      <c r="C23" s="655" t="s">
        <v>524</v>
      </c>
      <c r="D23" s="282"/>
      <c r="E23" s="282"/>
      <c r="F23" s="633">
        <v>80</v>
      </c>
      <c r="G23" s="722">
        <v>10295</v>
      </c>
    </row>
    <row r="24" spans="1:13" ht="13.5" customHeight="1" thickBot="1" x14ac:dyDescent="0.25">
      <c r="A24" s="174" t="s">
        <v>525</v>
      </c>
      <c r="B24" s="671" t="s">
        <v>1739</v>
      </c>
      <c r="C24" s="654" t="s">
        <v>1579</v>
      </c>
      <c r="D24" s="23">
        <v>3935</v>
      </c>
      <c r="E24" s="23">
        <v>4125</v>
      </c>
      <c r="F24" s="317">
        <f t="shared" si="0"/>
        <v>190</v>
      </c>
      <c r="G24" s="113"/>
    </row>
    <row r="25" spans="1:13" ht="13.5" customHeight="1" thickBot="1" x14ac:dyDescent="0.25">
      <c r="A25" s="174" t="s">
        <v>526</v>
      </c>
      <c r="B25" s="670" t="s">
        <v>1072</v>
      </c>
      <c r="C25" s="655" t="s">
        <v>1766</v>
      </c>
      <c r="D25" s="23">
        <v>11200</v>
      </c>
      <c r="E25" s="23">
        <v>11370</v>
      </c>
      <c r="F25" s="317">
        <f t="shared" si="0"/>
        <v>170</v>
      </c>
      <c r="G25" s="357"/>
    </row>
    <row r="26" spans="1:13" ht="13.5" customHeight="1" thickBot="1" x14ac:dyDescent="0.25">
      <c r="A26" s="174" t="s">
        <v>527</v>
      </c>
      <c r="B26" s="671" t="s">
        <v>1740</v>
      </c>
      <c r="C26" s="654" t="s">
        <v>1576</v>
      </c>
      <c r="D26" s="23">
        <v>9035</v>
      </c>
      <c r="E26" s="23">
        <v>9275</v>
      </c>
      <c r="F26" s="317">
        <f t="shared" si="0"/>
        <v>240</v>
      </c>
      <c r="G26" s="129"/>
    </row>
    <row r="27" spans="1:13" ht="13.5" customHeight="1" thickBot="1" x14ac:dyDescent="0.25">
      <c r="A27" s="174" t="s">
        <v>529</v>
      </c>
      <c r="B27" s="670" t="s">
        <v>1104</v>
      </c>
      <c r="C27" s="655" t="s">
        <v>530</v>
      </c>
      <c r="D27" s="23">
        <v>46090</v>
      </c>
      <c r="E27" s="23">
        <v>46270</v>
      </c>
      <c r="F27" s="317">
        <f t="shared" si="0"/>
        <v>180</v>
      </c>
      <c r="G27" s="138" t="s">
        <v>534</v>
      </c>
    </row>
    <row r="28" spans="1:13" ht="13.5" customHeight="1" thickBot="1" x14ac:dyDescent="0.25">
      <c r="A28" s="174" t="s">
        <v>531</v>
      </c>
      <c r="B28" s="671" t="s">
        <v>1515</v>
      </c>
      <c r="C28" s="654" t="s">
        <v>1767</v>
      </c>
      <c r="D28" s="23">
        <v>9070</v>
      </c>
      <c r="E28" s="23">
        <v>9195</v>
      </c>
      <c r="F28" s="317">
        <f t="shared" si="0"/>
        <v>125</v>
      </c>
    </row>
    <row r="29" spans="1:13" ht="13.5" customHeight="1" thickBot="1" x14ac:dyDescent="0.25">
      <c r="A29" s="229" t="s">
        <v>532</v>
      </c>
      <c r="B29" s="670" t="s">
        <v>1073</v>
      </c>
      <c r="C29" s="655" t="s">
        <v>997</v>
      </c>
      <c r="D29" s="23">
        <v>35850</v>
      </c>
      <c r="E29" s="23">
        <v>37670</v>
      </c>
      <c r="F29" s="317">
        <f t="shared" si="0"/>
        <v>1820</v>
      </c>
      <c r="G29" s="146" t="s">
        <v>998</v>
      </c>
    </row>
    <row r="30" spans="1:13" ht="13.5" customHeight="1" thickBot="1" x14ac:dyDescent="0.25">
      <c r="A30" s="229" t="s">
        <v>533</v>
      </c>
      <c r="B30" s="671" t="s">
        <v>1074</v>
      </c>
      <c r="C30" s="654" t="s">
        <v>1685</v>
      </c>
      <c r="D30" s="23">
        <v>4395</v>
      </c>
      <c r="E30" s="23">
        <v>4610</v>
      </c>
      <c r="F30" s="317">
        <f t="shared" ref="F30" si="4">E30-D30</f>
        <v>215</v>
      </c>
      <c r="G30" s="564"/>
      <c r="M30" s="507"/>
    </row>
    <row r="31" spans="1:13" ht="13.5" customHeight="1" thickBot="1" x14ac:dyDescent="0.25">
      <c r="A31" s="229" t="s">
        <v>535</v>
      </c>
      <c r="B31" s="670" t="s">
        <v>1075</v>
      </c>
      <c r="C31" s="655" t="s">
        <v>1726</v>
      </c>
      <c r="D31" s="23">
        <v>1090</v>
      </c>
      <c r="E31" s="23">
        <v>1230</v>
      </c>
      <c r="F31" s="317">
        <f t="shared" ref="F31" si="5">E31-D31</f>
        <v>140</v>
      </c>
      <c r="G31" s="115"/>
    </row>
    <row r="32" spans="1:13" ht="13.5" customHeight="1" thickBot="1" x14ac:dyDescent="0.25">
      <c r="A32" s="229" t="s">
        <v>536</v>
      </c>
      <c r="B32" s="671" t="s">
        <v>1738</v>
      </c>
      <c r="C32" s="655" t="s">
        <v>1001</v>
      </c>
      <c r="D32" s="23">
        <v>23225</v>
      </c>
      <c r="E32" s="23">
        <v>23335</v>
      </c>
      <c r="F32" s="317">
        <f t="shared" si="0"/>
        <v>110</v>
      </c>
      <c r="G32" s="146" t="s">
        <v>1002</v>
      </c>
    </row>
    <row r="33" spans="1:10" ht="13.5" customHeight="1" thickBot="1" x14ac:dyDescent="0.25">
      <c r="A33" s="229" t="s">
        <v>537</v>
      </c>
      <c r="B33" s="670" t="s">
        <v>1076</v>
      </c>
      <c r="C33" s="654" t="s">
        <v>538</v>
      </c>
      <c r="D33" s="282"/>
      <c r="E33" s="282"/>
      <c r="F33" s="633">
        <v>339</v>
      </c>
      <c r="G33" s="507">
        <v>114525</v>
      </c>
    </row>
    <row r="34" spans="1:10" ht="13.5" customHeight="1" thickBot="1" x14ac:dyDescent="0.25">
      <c r="A34" s="174" t="s">
        <v>539</v>
      </c>
      <c r="B34" s="671" t="s">
        <v>1077</v>
      </c>
      <c r="C34" s="655" t="s">
        <v>1768</v>
      </c>
      <c r="D34" s="23">
        <v>39275</v>
      </c>
      <c r="E34" s="23">
        <v>39690</v>
      </c>
      <c r="F34" s="317">
        <f t="shared" si="0"/>
        <v>415</v>
      </c>
      <c r="G34" s="138" t="s">
        <v>540</v>
      </c>
    </row>
    <row r="35" spans="1:10" ht="13.5" customHeight="1" thickBot="1" x14ac:dyDescent="0.25">
      <c r="A35" s="229" t="s">
        <v>541</v>
      </c>
      <c r="B35" s="670" t="s">
        <v>1733</v>
      </c>
      <c r="C35" s="654" t="s">
        <v>542</v>
      </c>
      <c r="D35" s="23">
        <v>53045</v>
      </c>
      <c r="E35" s="23">
        <v>53185</v>
      </c>
      <c r="F35" s="317">
        <f t="shared" si="0"/>
        <v>140</v>
      </c>
      <c r="G35" s="120"/>
    </row>
    <row r="36" spans="1:10" ht="15.75" customHeight="1" thickBot="1" x14ac:dyDescent="0.25">
      <c r="A36" s="229" t="s">
        <v>543</v>
      </c>
      <c r="B36" s="671" t="s">
        <v>1078</v>
      </c>
      <c r="C36" s="655" t="s">
        <v>1769</v>
      </c>
      <c r="D36" s="23">
        <v>11665</v>
      </c>
      <c r="E36" s="23">
        <v>11775</v>
      </c>
      <c r="F36" s="317">
        <f t="shared" si="0"/>
        <v>110</v>
      </c>
      <c r="G36" s="322"/>
    </row>
    <row r="37" spans="1:10" ht="13.5" customHeight="1" thickBot="1" x14ac:dyDescent="0.25">
      <c r="A37" s="229" t="s">
        <v>544</v>
      </c>
      <c r="B37" s="670" t="s">
        <v>1079</v>
      </c>
      <c r="C37" s="654" t="s">
        <v>545</v>
      </c>
      <c r="D37" s="23">
        <v>29640</v>
      </c>
      <c r="E37" s="23">
        <v>30000</v>
      </c>
      <c r="F37" s="317">
        <f t="shared" si="0"/>
        <v>360</v>
      </c>
    </row>
    <row r="38" spans="1:10" ht="13.5" customHeight="1" thickBot="1" x14ac:dyDescent="0.25">
      <c r="A38" s="174" t="s">
        <v>546</v>
      </c>
      <c r="B38" s="671" t="s">
        <v>1080</v>
      </c>
      <c r="C38" s="656" t="s">
        <v>1770</v>
      </c>
      <c r="D38" s="23">
        <v>31030</v>
      </c>
      <c r="E38" s="23">
        <v>31645</v>
      </c>
      <c r="F38" s="317">
        <f t="shared" si="0"/>
        <v>615</v>
      </c>
      <c r="G38" s="138" t="s">
        <v>547</v>
      </c>
      <c r="H38" s="155"/>
    </row>
    <row r="39" spans="1:10" ht="19.5" customHeight="1" thickBot="1" x14ac:dyDescent="0.25">
      <c r="A39" s="229" t="s">
        <v>548</v>
      </c>
      <c r="B39" s="670" t="s">
        <v>1081</v>
      </c>
      <c r="C39" s="654" t="s">
        <v>996</v>
      </c>
      <c r="D39" s="23">
        <v>25285</v>
      </c>
      <c r="E39" s="23">
        <v>25565</v>
      </c>
      <c r="F39" s="317">
        <f t="shared" si="0"/>
        <v>280</v>
      </c>
      <c r="G39" s="329"/>
    </row>
    <row r="40" spans="1:10" ht="11.25" customHeight="1" thickBot="1" x14ac:dyDescent="0.25">
      <c r="A40" s="174" t="s">
        <v>549</v>
      </c>
      <c r="B40" s="670" t="s">
        <v>1741</v>
      </c>
      <c r="C40" s="646" t="s">
        <v>550</v>
      </c>
      <c r="D40" s="23">
        <v>24740</v>
      </c>
      <c r="E40" s="23">
        <v>24965</v>
      </c>
      <c r="F40" s="317">
        <f t="shared" si="0"/>
        <v>225</v>
      </c>
    </row>
    <row r="41" spans="1:10" ht="13.5" customHeight="1" thickBot="1" x14ac:dyDescent="0.25">
      <c r="A41" s="229" t="s">
        <v>551</v>
      </c>
      <c r="B41" s="671" t="s">
        <v>1082</v>
      </c>
      <c r="C41" s="657" t="s">
        <v>1771</v>
      </c>
      <c r="D41" s="23">
        <v>25250</v>
      </c>
      <c r="E41" s="23">
        <v>25520</v>
      </c>
      <c r="F41" s="317">
        <f t="shared" si="0"/>
        <v>270</v>
      </c>
    </row>
    <row r="42" spans="1:10" ht="13.5" customHeight="1" thickBot="1" x14ac:dyDescent="0.25">
      <c r="A42" s="174" t="s">
        <v>552</v>
      </c>
      <c r="B42" s="670" t="s">
        <v>1083</v>
      </c>
      <c r="C42" s="658" t="s">
        <v>553</v>
      </c>
      <c r="D42" s="282">
        <v>28700</v>
      </c>
      <c r="E42" s="282">
        <v>28815</v>
      </c>
      <c r="F42" s="317">
        <f t="shared" si="0"/>
        <v>115</v>
      </c>
      <c r="G42" s="138" t="s">
        <v>554</v>
      </c>
    </row>
    <row r="43" spans="1:10" ht="13.5" customHeight="1" thickBot="1" x14ac:dyDescent="0.25">
      <c r="A43" s="174" t="s">
        <v>555</v>
      </c>
      <c r="B43" s="671" t="s">
        <v>1084</v>
      </c>
      <c r="C43" s="657" t="s">
        <v>1716</v>
      </c>
      <c r="D43" s="562">
        <v>2595</v>
      </c>
      <c r="E43" s="562">
        <v>2830</v>
      </c>
      <c r="F43" s="317">
        <f t="shared" si="0"/>
        <v>235</v>
      </c>
      <c r="G43" s="627">
        <v>44125</v>
      </c>
    </row>
    <row r="44" spans="1:10" ht="13.5" customHeight="1" thickBot="1" x14ac:dyDescent="0.25">
      <c r="A44" s="174" t="s">
        <v>556</v>
      </c>
      <c r="B44" s="670" t="s">
        <v>1742</v>
      </c>
      <c r="C44" s="656" t="s">
        <v>1772</v>
      </c>
      <c r="D44" s="22">
        <v>26320</v>
      </c>
      <c r="E44" s="22">
        <v>26665</v>
      </c>
      <c r="F44" s="317">
        <f t="shared" si="0"/>
        <v>345</v>
      </c>
      <c r="G44" s="322"/>
    </row>
    <row r="45" spans="1:10" ht="13.5" customHeight="1" thickBot="1" x14ac:dyDescent="0.25">
      <c r="A45" s="174" t="s">
        <v>557</v>
      </c>
      <c r="B45" s="671" t="s">
        <v>1085</v>
      </c>
      <c r="C45" s="659" t="s">
        <v>1642</v>
      </c>
      <c r="D45" s="23">
        <v>13450</v>
      </c>
      <c r="E45" s="23">
        <v>13940</v>
      </c>
      <c r="F45" s="317">
        <f t="shared" si="0"/>
        <v>490</v>
      </c>
    </row>
    <row r="46" spans="1:10" ht="12.75" customHeight="1" thickBot="1" x14ac:dyDescent="0.25">
      <c r="A46" s="174" t="s">
        <v>558</v>
      </c>
      <c r="B46" s="670" t="s">
        <v>1086</v>
      </c>
      <c r="C46" s="646" t="s">
        <v>1773</v>
      </c>
      <c r="D46" s="23">
        <v>34520</v>
      </c>
      <c r="E46" s="23">
        <v>34860</v>
      </c>
      <c r="F46" s="317">
        <f t="shared" si="0"/>
        <v>340</v>
      </c>
      <c r="G46" s="714"/>
      <c r="J46" s="108"/>
    </row>
    <row r="47" spans="1:10" ht="13.5" customHeight="1" thickBot="1" x14ac:dyDescent="0.25">
      <c r="A47" s="229" t="s">
        <v>560</v>
      </c>
      <c r="B47" s="671" t="s">
        <v>1086</v>
      </c>
      <c r="C47" s="647" t="s">
        <v>1008</v>
      </c>
      <c r="D47" s="23">
        <v>47315</v>
      </c>
      <c r="E47" s="23">
        <v>47565</v>
      </c>
      <c r="F47" s="317">
        <f t="shared" si="0"/>
        <v>250</v>
      </c>
      <c r="G47" s="138"/>
    </row>
    <row r="48" spans="1:10" ht="13.5" customHeight="1" thickBot="1" x14ac:dyDescent="0.25">
      <c r="A48" s="26" t="s">
        <v>561</v>
      </c>
      <c r="B48" s="670" t="s">
        <v>1743</v>
      </c>
      <c r="C48" s="646" t="s">
        <v>562</v>
      </c>
      <c r="D48" s="23">
        <v>39475</v>
      </c>
      <c r="E48" s="23">
        <v>39595</v>
      </c>
      <c r="F48" s="317">
        <f t="shared" si="0"/>
        <v>120</v>
      </c>
    </row>
    <row r="49" spans="1:7" ht="13.5" customHeight="1" thickBot="1" x14ac:dyDescent="0.25">
      <c r="A49" s="30" t="s">
        <v>563</v>
      </c>
      <c r="B49" s="671" t="s">
        <v>1087</v>
      </c>
      <c r="C49" s="659" t="s">
        <v>1774</v>
      </c>
      <c r="D49" s="160">
        <v>83835</v>
      </c>
      <c r="E49" s="160">
        <v>84055</v>
      </c>
      <c r="F49" s="317">
        <f t="shared" si="0"/>
        <v>220</v>
      </c>
    </row>
    <row r="50" spans="1:7" ht="13.5" customHeight="1" thickBot="1" x14ac:dyDescent="0.25">
      <c r="A50" s="26" t="s">
        <v>564</v>
      </c>
      <c r="B50" s="670" t="s">
        <v>1088</v>
      </c>
      <c r="C50" s="656" t="s">
        <v>1775</v>
      </c>
      <c r="D50" s="22">
        <v>63440</v>
      </c>
      <c r="E50" s="22">
        <v>64245</v>
      </c>
      <c r="F50" s="317">
        <f t="shared" si="0"/>
        <v>805</v>
      </c>
      <c r="G50" s="138" t="s">
        <v>565</v>
      </c>
    </row>
    <row r="51" spans="1:7" ht="13.5" customHeight="1" thickBot="1" x14ac:dyDescent="0.25">
      <c r="A51" s="30" t="s">
        <v>566</v>
      </c>
      <c r="B51" s="671" t="s">
        <v>1089</v>
      </c>
      <c r="C51" s="654" t="s">
        <v>1776</v>
      </c>
      <c r="D51" s="23">
        <v>6620</v>
      </c>
      <c r="E51" s="23">
        <v>6780</v>
      </c>
      <c r="F51" s="317">
        <f t="shared" si="0"/>
        <v>160</v>
      </c>
    </row>
    <row r="52" spans="1:7" ht="13.5" customHeight="1" thickBot="1" x14ac:dyDescent="0.25">
      <c r="A52" s="26" t="s">
        <v>567</v>
      </c>
      <c r="B52" s="670" t="s">
        <v>1744</v>
      </c>
      <c r="C52" s="655" t="s">
        <v>1777</v>
      </c>
      <c r="D52" s="23">
        <v>8595</v>
      </c>
      <c r="E52" s="23">
        <v>8725</v>
      </c>
      <c r="F52" s="317">
        <f t="shared" si="0"/>
        <v>130</v>
      </c>
      <c r="G52" s="355"/>
    </row>
    <row r="53" spans="1:7" ht="13.5" customHeight="1" thickBot="1" x14ac:dyDescent="0.25">
      <c r="A53" s="30" t="s">
        <v>568</v>
      </c>
      <c r="B53" s="671" t="s">
        <v>1090</v>
      </c>
      <c r="C53" s="654" t="s">
        <v>1778</v>
      </c>
      <c r="D53" s="23">
        <v>16215</v>
      </c>
      <c r="E53" s="23">
        <v>16470</v>
      </c>
      <c r="F53" s="317">
        <f t="shared" si="0"/>
        <v>255</v>
      </c>
    </row>
    <row r="54" spans="1:7" ht="13.5" customHeight="1" thickBot="1" x14ac:dyDescent="0.25">
      <c r="A54" s="26" t="s">
        <v>569</v>
      </c>
      <c r="B54" s="670" t="s">
        <v>1091</v>
      </c>
      <c r="C54" s="656" t="s">
        <v>1779</v>
      </c>
      <c r="D54" s="22">
        <v>7235</v>
      </c>
      <c r="E54" s="22">
        <v>7500</v>
      </c>
      <c r="F54" s="317">
        <f t="shared" si="0"/>
        <v>265</v>
      </c>
      <c r="G54" s="138" t="s">
        <v>570</v>
      </c>
    </row>
    <row r="55" spans="1:7" ht="13.5" customHeight="1" thickBot="1" x14ac:dyDescent="0.25">
      <c r="A55" s="26" t="s">
        <v>571</v>
      </c>
      <c r="B55" s="671" t="s">
        <v>1745</v>
      </c>
      <c r="C55" s="660" t="s">
        <v>572</v>
      </c>
      <c r="D55" s="23">
        <v>42380</v>
      </c>
      <c r="E55" s="23">
        <v>42525</v>
      </c>
      <c r="F55" s="317">
        <f t="shared" si="0"/>
        <v>145</v>
      </c>
    </row>
    <row r="56" spans="1:7" ht="12.95" customHeight="1" thickBot="1" x14ac:dyDescent="0.25">
      <c r="A56" s="227" t="s">
        <v>573</v>
      </c>
      <c r="B56" s="670" t="s">
        <v>1746</v>
      </c>
      <c r="C56" s="648" t="s">
        <v>1780</v>
      </c>
      <c r="D56" s="154">
        <v>8790</v>
      </c>
      <c r="E56" s="154">
        <v>8900</v>
      </c>
      <c r="F56" s="317">
        <f t="shared" si="0"/>
        <v>110</v>
      </c>
      <c r="G56" s="355"/>
    </row>
    <row r="57" spans="1:7" ht="12.95" customHeight="1" thickBot="1" x14ac:dyDescent="0.25">
      <c r="A57" s="228" t="s">
        <v>574</v>
      </c>
      <c r="B57" s="671" t="s">
        <v>1092</v>
      </c>
      <c r="C57" s="660" t="s">
        <v>1781</v>
      </c>
      <c r="D57" s="567">
        <v>80765</v>
      </c>
      <c r="E57" s="567">
        <v>81230</v>
      </c>
      <c r="F57" s="317">
        <f t="shared" si="0"/>
        <v>465</v>
      </c>
    </row>
    <row r="58" spans="1:7" ht="14.25" customHeight="1" thickBot="1" x14ac:dyDescent="0.25">
      <c r="A58" s="174" t="s">
        <v>575</v>
      </c>
      <c r="B58" s="670" t="s">
        <v>1747</v>
      </c>
      <c r="C58" s="650" t="s">
        <v>1782</v>
      </c>
      <c r="D58" s="160">
        <v>19865</v>
      </c>
      <c r="E58" s="160">
        <v>20085</v>
      </c>
      <c r="F58" s="317">
        <f t="shared" si="0"/>
        <v>220</v>
      </c>
      <c r="G58" s="291"/>
    </row>
    <row r="59" spans="1:7" ht="13.5" customHeight="1" thickBot="1" x14ac:dyDescent="0.25">
      <c r="A59" s="174" t="s">
        <v>1023</v>
      </c>
      <c r="B59" s="671" t="s">
        <v>1748</v>
      </c>
      <c r="C59" s="651" t="s">
        <v>1019</v>
      </c>
      <c r="D59" s="161">
        <v>19215</v>
      </c>
      <c r="E59" s="161">
        <v>19425</v>
      </c>
      <c r="F59" s="317">
        <f t="shared" si="0"/>
        <v>210</v>
      </c>
      <c r="G59" s="325" t="s">
        <v>1018</v>
      </c>
    </row>
    <row r="60" spans="1:7" ht="12.75" customHeight="1" thickBot="1" x14ac:dyDescent="0.25">
      <c r="A60" s="228" t="s">
        <v>576</v>
      </c>
      <c r="B60" s="670" t="s">
        <v>1093</v>
      </c>
      <c r="C60" s="648" t="s">
        <v>1783</v>
      </c>
      <c r="D60" s="154">
        <v>10655</v>
      </c>
      <c r="E60" s="154">
        <v>10840</v>
      </c>
      <c r="F60" s="317">
        <f t="shared" si="0"/>
        <v>185</v>
      </c>
      <c r="G60" s="349" t="s">
        <v>1386</v>
      </c>
    </row>
    <row r="61" spans="1:7" ht="12.75" customHeight="1" thickBot="1" x14ac:dyDescent="0.25">
      <c r="A61" s="174" t="s">
        <v>577</v>
      </c>
      <c r="B61" s="671" t="s">
        <v>1094</v>
      </c>
      <c r="C61" s="651" t="s">
        <v>578</v>
      </c>
      <c r="D61" s="23">
        <v>66365</v>
      </c>
      <c r="E61" s="23">
        <v>66600</v>
      </c>
      <c r="F61" s="317">
        <f t="shared" si="0"/>
        <v>235</v>
      </c>
    </row>
    <row r="62" spans="1:7" ht="12.95" customHeight="1" thickBot="1" x14ac:dyDescent="0.25">
      <c r="A62" s="174" t="s">
        <v>579</v>
      </c>
      <c r="B62" s="670" t="s">
        <v>1095</v>
      </c>
      <c r="C62" s="650" t="s">
        <v>1546</v>
      </c>
      <c r="D62" s="22">
        <v>9515</v>
      </c>
      <c r="E62" s="22">
        <v>9860</v>
      </c>
      <c r="F62" s="317">
        <f t="shared" si="0"/>
        <v>345</v>
      </c>
      <c r="G62" s="147" t="s">
        <v>1547</v>
      </c>
    </row>
    <row r="63" spans="1:7" ht="12.95" customHeight="1" thickBot="1" x14ac:dyDescent="0.25">
      <c r="A63" s="228" t="s">
        <v>580</v>
      </c>
      <c r="B63" s="671" t="s">
        <v>1096</v>
      </c>
      <c r="C63" s="661" t="s">
        <v>943</v>
      </c>
      <c r="D63" s="160">
        <v>2025</v>
      </c>
      <c r="E63" s="160">
        <v>2030</v>
      </c>
      <c r="F63" s="317">
        <f t="shared" si="0"/>
        <v>5</v>
      </c>
      <c r="G63" s="147" t="s">
        <v>954</v>
      </c>
    </row>
    <row r="64" spans="1:7" ht="12.95" customHeight="1" thickBot="1" x14ac:dyDescent="0.25">
      <c r="A64" s="229" t="s">
        <v>581</v>
      </c>
      <c r="B64" s="670" t="s">
        <v>1097</v>
      </c>
      <c r="C64" s="648" t="s">
        <v>582</v>
      </c>
      <c r="D64" s="160">
        <v>18520</v>
      </c>
      <c r="E64" s="160">
        <v>18620</v>
      </c>
      <c r="F64" s="317">
        <f t="shared" ref="F64" si="6">E64-D64</f>
        <v>100</v>
      </c>
    </row>
    <row r="65" spans="1:13" ht="12.95" customHeight="1" thickBot="1" x14ac:dyDescent="0.25">
      <c r="A65" s="229" t="s">
        <v>583</v>
      </c>
      <c r="B65" s="671" t="s">
        <v>1098</v>
      </c>
      <c r="C65" s="649" t="s">
        <v>1784</v>
      </c>
      <c r="D65" s="23">
        <v>54250</v>
      </c>
      <c r="E65" s="23">
        <v>54860</v>
      </c>
      <c r="F65" s="317">
        <f t="shared" si="0"/>
        <v>610</v>
      </c>
    </row>
    <row r="66" spans="1:13" ht="12" customHeight="1" thickBot="1" x14ac:dyDescent="0.25">
      <c r="A66" s="229" t="s">
        <v>584</v>
      </c>
      <c r="B66" s="670" t="s">
        <v>1749</v>
      </c>
      <c r="C66" s="662" t="s">
        <v>1785</v>
      </c>
      <c r="D66" s="23">
        <v>24540</v>
      </c>
      <c r="E66" s="23">
        <v>24975</v>
      </c>
      <c r="F66" s="317">
        <f t="shared" si="0"/>
        <v>435</v>
      </c>
      <c r="G66" s="320"/>
    </row>
    <row r="67" spans="1:13" ht="12.95" customHeight="1" thickBot="1" x14ac:dyDescent="0.25">
      <c r="A67" s="174" t="s">
        <v>585</v>
      </c>
      <c r="B67" s="671" t="s">
        <v>1750</v>
      </c>
      <c r="C67" s="659" t="s">
        <v>1786</v>
      </c>
      <c r="D67" s="154">
        <v>5920</v>
      </c>
      <c r="E67" s="154">
        <v>6015</v>
      </c>
      <c r="F67" s="317">
        <f t="shared" si="0"/>
        <v>95</v>
      </c>
    </row>
    <row r="68" spans="1:13" ht="12.95" customHeight="1" thickBot="1" x14ac:dyDescent="0.25">
      <c r="A68" s="174" t="s">
        <v>586</v>
      </c>
      <c r="B68" s="670" t="s">
        <v>1099</v>
      </c>
      <c r="C68" s="648" t="s">
        <v>1787</v>
      </c>
      <c r="D68" s="164">
        <v>22590</v>
      </c>
      <c r="E68" s="164">
        <v>22845</v>
      </c>
      <c r="F68" s="317">
        <f t="shared" si="0"/>
        <v>255</v>
      </c>
    </row>
    <row r="69" spans="1:13" ht="12.95" customHeight="1" thickBot="1" x14ac:dyDescent="0.25">
      <c r="A69" s="174" t="s">
        <v>587</v>
      </c>
      <c r="B69" s="671" t="s">
        <v>1100</v>
      </c>
      <c r="C69" s="654" t="s">
        <v>588</v>
      </c>
      <c r="D69" s="23">
        <v>49220</v>
      </c>
      <c r="E69" s="23">
        <v>49590</v>
      </c>
      <c r="F69" s="317">
        <f t="shared" si="0"/>
        <v>370</v>
      </c>
      <c r="G69" s="321"/>
      <c r="H69" s="118"/>
    </row>
    <row r="70" spans="1:13" ht="12.95" customHeight="1" thickBot="1" x14ac:dyDescent="0.25">
      <c r="A70" s="230" t="s">
        <v>589</v>
      </c>
      <c r="B70" s="670" t="s">
        <v>1101</v>
      </c>
      <c r="C70" s="646" t="s">
        <v>590</v>
      </c>
      <c r="D70" s="159">
        <v>78720</v>
      </c>
      <c r="E70" s="159">
        <v>79025</v>
      </c>
      <c r="F70" s="317">
        <f t="shared" ref="F70:F108" si="7">E70-D70</f>
        <v>305</v>
      </c>
      <c r="G70" s="138" t="s">
        <v>591</v>
      </c>
    </row>
    <row r="71" spans="1:13" ht="12.95" customHeight="1" thickBot="1" x14ac:dyDescent="0.25">
      <c r="A71" s="229" t="s">
        <v>592</v>
      </c>
      <c r="B71" s="671" t="s">
        <v>1751</v>
      </c>
      <c r="C71" s="647" t="s">
        <v>593</v>
      </c>
      <c r="D71" s="22">
        <v>31225</v>
      </c>
      <c r="E71" s="22">
        <v>31525</v>
      </c>
      <c r="F71" s="317">
        <f t="shared" si="7"/>
        <v>300</v>
      </c>
    </row>
    <row r="72" spans="1:13" ht="12.95" customHeight="1" thickBot="1" x14ac:dyDescent="0.25">
      <c r="A72" s="174" t="s">
        <v>594</v>
      </c>
      <c r="B72" s="670" t="s">
        <v>1102</v>
      </c>
      <c r="C72" s="648" t="s">
        <v>1788</v>
      </c>
      <c r="D72" s="23">
        <v>2915</v>
      </c>
      <c r="E72" s="23">
        <v>2925</v>
      </c>
      <c r="F72" s="317">
        <f t="shared" si="7"/>
        <v>10</v>
      </c>
      <c r="G72" s="356"/>
    </row>
    <row r="73" spans="1:13" ht="13.5" customHeight="1" thickBot="1" x14ac:dyDescent="0.25">
      <c r="A73" s="174" t="s">
        <v>595</v>
      </c>
      <c r="B73" s="671" t="s">
        <v>1103</v>
      </c>
      <c r="C73" s="647" t="s">
        <v>1789</v>
      </c>
      <c r="D73" s="23">
        <v>44715</v>
      </c>
      <c r="E73" s="23">
        <v>45570</v>
      </c>
      <c r="F73" s="317">
        <f t="shared" si="7"/>
        <v>855</v>
      </c>
      <c r="G73" s="322"/>
    </row>
    <row r="74" spans="1:13" ht="12.95" customHeight="1" thickBot="1" x14ac:dyDescent="0.25">
      <c r="A74" s="230" t="s">
        <v>596</v>
      </c>
      <c r="B74" s="670" t="s">
        <v>1104</v>
      </c>
      <c r="C74" s="655" t="s">
        <v>1682</v>
      </c>
      <c r="D74" s="157">
        <v>7980</v>
      </c>
      <c r="E74" s="157">
        <v>8085</v>
      </c>
      <c r="F74" s="605">
        <f t="shared" ref="F74" si="8">E74-D74</f>
        <v>105</v>
      </c>
      <c r="G74" s="565"/>
    </row>
    <row r="75" spans="1:13" ht="12.95" customHeight="1" thickBot="1" x14ac:dyDescent="0.25">
      <c r="A75" s="229" t="s">
        <v>597</v>
      </c>
      <c r="B75" s="671" t="s">
        <v>1105</v>
      </c>
      <c r="C75" s="654" t="s">
        <v>598</v>
      </c>
      <c r="D75" s="23">
        <v>270</v>
      </c>
      <c r="E75" s="23">
        <v>270</v>
      </c>
      <c r="F75" s="317">
        <f t="shared" si="7"/>
        <v>0</v>
      </c>
      <c r="G75" s="138" t="s">
        <v>500</v>
      </c>
      <c r="M75" s="638" t="s">
        <v>1624</v>
      </c>
    </row>
    <row r="76" spans="1:13" ht="12.95" customHeight="1" thickBot="1" x14ac:dyDescent="0.25">
      <c r="A76" s="229" t="s">
        <v>599</v>
      </c>
      <c r="B76" s="670" t="s">
        <v>1106</v>
      </c>
      <c r="C76" s="655" t="s">
        <v>980</v>
      </c>
      <c r="D76" s="157">
        <v>22830</v>
      </c>
      <c r="E76" s="157">
        <v>22985</v>
      </c>
      <c r="F76" s="317">
        <f t="shared" si="7"/>
        <v>155</v>
      </c>
      <c r="G76" s="147" t="s">
        <v>1021</v>
      </c>
    </row>
    <row r="77" spans="1:13" ht="12.95" customHeight="1" thickBot="1" x14ac:dyDescent="0.25">
      <c r="A77" s="229" t="s">
        <v>600</v>
      </c>
      <c r="B77" s="671" t="s">
        <v>1107</v>
      </c>
      <c r="C77" s="654" t="s">
        <v>1672</v>
      </c>
      <c r="D77" s="23">
        <v>10995</v>
      </c>
      <c r="E77" s="23">
        <v>11350</v>
      </c>
      <c r="F77" s="317">
        <f t="shared" ref="F77" si="9">E77-D77</f>
        <v>355</v>
      </c>
      <c r="G77" s="571" t="s">
        <v>1673</v>
      </c>
    </row>
    <row r="78" spans="1:13" ht="12.95" customHeight="1" thickBot="1" x14ac:dyDescent="0.25">
      <c r="A78" s="229" t="s">
        <v>601</v>
      </c>
      <c r="B78" s="670" t="s">
        <v>1108</v>
      </c>
      <c r="C78" s="655" t="s">
        <v>986</v>
      </c>
      <c r="D78" s="23">
        <v>30795</v>
      </c>
      <c r="E78" s="23">
        <v>31080</v>
      </c>
      <c r="F78" s="317">
        <f t="shared" si="7"/>
        <v>285</v>
      </c>
      <c r="G78" s="147" t="s">
        <v>981</v>
      </c>
    </row>
    <row r="79" spans="1:13" ht="12.95" customHeight="1" thickBot="1" x14ac:dyDescent="0.25">
      <c r="A79" s="229" t="s">
        <v>602</v>
      </c>
      <c r="B79" s="671" t="s">
        <v>1109</v>
      </c>
      <c r="C79" s="654" t="s">
        <v>1790</v>
      </c>
      <c r="D79" s="23">
        <v>5080</v>
      </c>
      <c r="E79" s="23">
        <v>5245</v>
      </c>
      <c r="F79" s="317">
        <f t="shared" si="7"/>
        <v>165</v>
      </c>
      <c r="G79" s="468" t="s">
        <v>1490</v>
      </c>
    </row>
    <row r="80" spans="1:13" ht="12.95" customHeight="1" thickBot="1" x14ac:dyDescent="0.25">
      <c r="A80" s="229" t="s">
        <v>603</v>
      </c>
      <c r="B80" s="670" t="s">
        <v>1752</v>
      </c>
      <c r="C80" s="655" t="s">
        <v>604</v>
      </c>
      <c r="D80" s="164">
        <v>25675</v>
      </c>
      <c r="E80" s="164">
        <v>25805</v>
      </c>
      <c r="F80" s="317">
        <f t="shared" si="7"/>
        <v>130</v>
      </c>
    </row>
    <row r="81" spans="1:9" ht="12.95" customHeight="1" thickBot="1" x14ac:dyDescent="0.25">
      <c r="A81" s="229" t="s">
        <v>605</v>
      </c>
      <c r="B81" s="671" t="s">
        <v>1110</v>
      </c>
      <c r="C81" s="654" t="s">
        <v>1577</v>
      </c>
      <c r="D81" s="510">
        <v>6755</v>
      </c>
      <c r="E81" s="510">
        <v>6960</v>
      </c>
      <c r="F81" s="317">
        <f t="shared" si="7"/>
        <v>205</v>
      </c>
    </row>
    <row r="82" spans="1:9" ht="12.95" customHeight="1" thickBot="1" x14ac:dyDescent="0.25">
      <c r="A82" s="229" t="s">
        <v>606</v>
      </c>
      <c r="B82" s="670" t="s">
        <v>1111</v>
      </c>
      <c r="C82" s="655" t="s">
        <v>610</v>
      </c>
      <c r="D82" s="157">
        <v>59720</v>
      </c>
      <c r="E82" s="157">
        <v>59995</v>
      </c>
      <c r="F82" s="317">
        <f t="shared" si="7"/>
        <v>275</v>
      </c>
      <c r="G82" s="564"/>
    </row>
    <row r="83" spans="1:9" ht="12.95" customHeight="1" thickBot="1" x14ac:dyDescent="0.25">
      <c r="A83" s="229" t="s">
        <v>607</v>
      </c>
      <c r="B83" s="671" t="s">
        <v>1112</v>
      </c>
      <c r="C83" s="654" t="s">
        <v>1791</v>
      </c>
      <c r="D83" s="23">
        <v>5865</v>
      </c>
      <c r="E83" s="23">
        <v>5975</v>
      </c>
      <c r="F83" s="317">
        <f t="shared" si="7"/>
        <v>110</v>
      </c>
      <c r="G83" s="138" t="s">
        <v>517</v>
      </c>
    </row>
    <row r="84" spans="1:9" ht="12.95" customHeight="1" thickBot="1" x14ac:dyDescent="0.25">
      <c r="A84" s="229" t="s">
        <v>608</v>
      </c>
      <c r="B84" s="670" t="s">
        <v>1113</v>
      </c>
      <c r="C84" s="655" t="s">
        <v>1792</v>
      </c>
      <c r="D84" s="23">
        <v>8585</v>
      </c>
      <c r="E84" s="23">
        <v>8745</v>
      </c>
      <c r="F84" s="317">
        <f t="shared" si="7"/>
        <v>160</v>
      </c>
      <c r="G84" s="119"/>
      <c r="H84" s="108"/>
    </row>
    <row r="85" spans="1:9" ht="12.95" customHeight="1" thickBot="1" x14ac:dyDescent="0.25">
      <c r="A85" s="229" t="s">
        <v>609</v>
      </c>
      <c r="B85" s="671" t="s">
        <v>1114</v>
      </c>
      <c r="C85" s="654" t="s">
        <v>1495</v>
      </c>
      <c r="D85" s="23">
        <v>6640</v>
      </c>
      <c r="E85" s="23">
        <v>6850</v>
      </c>
      <c r="F85" s="317">
        <f t="shared" si="7"/>
        <v>210</v>
      </c>
      <c r="G85" s="108"/>
      <c r="H85" s="108"/>
    </row>
    <row r="86" spans="1:9" ht="12.95" customHeight="1" thickBot="1" x14ac:dyDescent="0.25">
      <c r="A86" s="174" t="s">
        <v>611</v>
      </c>
      <c r="B86" s="670" t="s">
        <v>1753</v>
      </c>
      <c r="C86" s="655" t="s">
        <v>1793</v>
      </c>
      <c r="D86" s="23">
        <v>27500</v>
      </c>
      <c r="E86" s="23">
        <v>28260</v>
      </c>
      <c r="F86" s="317">
        <f t="shared" si="7"/>
        <v>760</v>
      </c>
      <c r="G86" s="138" t="s">
        <v>517</v>
      </c>
    </row>
    <row r="87" spans="1:9" ht="12.95" customHeight="1" thickBot="1" x14ac:dyDescent="0.25">
      <c r="A87" s="229" t="s">
        <v>612</v>
      </c>
      <c r="B87" s="671" t="s">
        <v>1754</v>
      </c>
      <c r="C87" s="654" t="s">
        <v>613</v>
      </c>
      <c r="D87" s="562">
        <v>32670</v>
      </c>
      <c r="E87" s="562">
        <v>32715</v>
      </c>
      <c r="F87" s="317">
        <f t="shared" si="7"/>
        <v>45</v>
      </c>
      <c r="G87" s="113"/>
    </row>
    <row r="88" spans="1:9" ht="12.95" customHeight="1" thickBot="1" x14ac:dyDescent="0.25">
      <c r="A88" s="174" t="s">
        <v>614</v>
      </c>
      <c r="B88" s="670" t="s">
        <v>1115</v>
      </c>
      <c r="C88" s="656" t="s">
        <v>615</v>
      </c>
      <c r="D88" s="23">
        <v>16775</v>
      </c>
      <c r="E88" s="23">
        <v>16915</v>
      </c>
      <c r="F88" s="317">
        <f t="shared" si="7"/>
        <v>140</v>
      </c>
      <c r="G88" s="113"/>
    </row>
    <row r="89" spans="1:9" ht="12.95" customHeight="1" thickBot="1" x14ac:dyDescent="0.25">
      <c r="A89" s="229" t="s">
        <v>616</v>
      </c>
      <c r="B89" s="671" t="s">
        <v>1116</v>
      </c>
      <c r="C89" s="657" t="s">
        <v>617</v>
      </c>
      <c r="D89" s="23">
        <v>63955</v>
      </c>
      <c r="E89" s="23">
        <v>64220</v>
      </c>
      <c r="F89" s="317">
        <f t="shared" si="7"/>
        <v>265</v>
      </c>
      <c r="G89" s="113"/>
    </row>
    <row r="90" spans="1:9" ht="14.25" customHeight="1" thickBot="1" x14ac:dyDescent="0.25">
      <c r="A90" s="229" t="s">
        <v>618</v>
      </c>
      <c r="B90" s="670" t="s">
        <v>1117</v>
      </c>
      <c r="C90" s="663" t="s">
        <v>1015</v>
      </c>
      <c r="D90" s="562">
        <v>56090</v>
      </c>
      <c r="E90" s="562">
        <v>56435</v>
      </c>
      <c r="F90" s="317">
        <f t="shared" si="7"/>
        <v>345</v>
      </c>
      <c r="G90" s="329"/>
    </row>
    <row r="91" spans="1:9" ht="13.5" thickBot="1" x14ac:dyDescent="0.25">
      <c r="A91" s="229" t="s">
        <v>619</v>
      </c>
      <c r="B91" s="671" t="s">
        <v>1118</v>
      </c>
      <c r="C91" s="664" t="s">
        <v>1006</v>
      </c>
      <c r="D91" s="23">
        <v>8910</v>
      </c>
      <c r="E91" s="23">
        <v>9180</v>
      </c>
      <c r="F91" s="317">
        <f t="shared" si="7"/>
        <v>270</v>
      </c>
      <c r="G91" s="148" t="s">
        <v>1007</v>
      </c>
    </row>
    <row r="92" spans="1:9" ht="14.25" customHeight="1" thickBot="1" x14ac:dyDescent="0.25">
      <c r="A92" s="229" t="s">
        <v>620</v>
      </c>
      <c r="B92" s="670" t="s">
        <v>1755</v>
      </c>
      <c r="C92" s="663" t="s">
        <v>1041</v>
      </c>
      <c r="D92" s="282"/>
      <c r="E92" s="282"/>
      <c r="F92" s="633">
        <v>95</v>
      </c>
      <c r="G92" s="716">
        <v>10080</v>
      </c>
      <c r="I92" s="10"/>
    </row>
    <row r="93" spans="1:9" ht="14.25" customHeight="1" thickBot="1" x14ac:dyDescent="0.25">
      <c r="A93" s="30" t="s">
        <v>621</v>
      </c>
      <c r="B93" s="671" t="s">
        <v>1119</v>
      </c>
      <c r="C93" s="654" t="s">
        <v>1794</v>
      </c>
      <c r="D93" s="23">
        <v>610</v>
      </c>
      <c r="E93" s="23">
        <v>610</v>
      </c>
      <c r="F93" s="317">
        <f t="shared" si="7"/>
        <v>0</v>
      </c>
      <c r="G93" s="638" t="s">
        <v>1624</v>
      </c>
    </row>
    <row r="94" spans="1:9" s="156" customFormat="1" ht="12.95" customHeight="1" thickBot="1" x14ac:dyDescent="0.25">
      <c r="A94" s="229" t="s">
        <v>622</v>
      </c>
      <c r="B94" s="670" t="s">
        <v>1375</v>
      </c>
      <c r="C94" s="655" t="s">
        <v>1795</v>
      </c>
      <c r="D94" s="23">
        <v>30725</v>
      </c>
      <c r="E94" s="23">
        <v>31005</v>
      </c>
      <c r="F94" s="317">
        <f t="shared" si="7"/>
        <v>280</v>
      </c>
      <c r="G94" s="321"/>
    </row>
    <row r="95" spans="1:9" ht="12.95" customHeight="1" thickBot="1" x14ac:dyDescent="0.25">
      <c r="A95" s="229" t="s">
        <v>623</v>
      </c>
      <c r="B95" s="671" t="s">
        <v>1120</v>
      </c>
      <c r="C95" s="659" t="s">
        <v>1796</v>
      </c>
      <c r="D95" s="23">
        <v>9565</v>
      </c>
      <c r="E95" s="23">
        <v>9885</v>
      </c>
      <c r="F95" s="317">
        <f t="shared" si="7"/>
        <v>320</v>
      </c>
      <c r="G95" s="113"/>
    </row>
    <row r="96" spans="1:9" ht="12.95" customHeight="1" thickBot="1" x14ac:dyDescent="0.25">
      <c r="A96" s="174" t="s">
        <v>624</v>
      </c>
      <c r="B96" s="670" t="s">
        <v>1121</v>
      </c>
      <c r="C96" s="646" t="s">
        <v>625</v>
      </c>
      <c r="D96" s="282">
        <v>39015</v>
      </c>
      <c r="E96" s="282">
        <v>39210</v>
      </c>
      <c r="F96" s="317">
        <f t="shared" si="7"/>
        <v>195</v>
      </c>
    </row>
    <row r="97" spans="1:10" ht="15" customHeight="1" thickBot="1" x14ac:dyDescent="0.25">
      <c r="A97" s="290" t="s">
        <v>626</v>
      </c>
      <c r="B97" s="671" t="s">
        <v>1122</v>
      </c>
      <c r="C97" s="665" t="s">
        <v>1797</v>
      </c>
      <c r="D97" s="282">
        <v>22005</v>
      </c>
      <c r="E97" s="282">
        <v>22170</v>
      </c>
      <c r="F97" s="317">
        <f t="shared" si="7"/>
        <v>165</v>
      </c>
      <c r="G97" s="322" t="s">
        <v>1366</v>
      </c>
    </row>
    <row r="98" spans="1:10" ht="12.95" customHeight="1" thickBot="1" x14ac:dyDescent="0.25">
      <c r="A98" s="174" t="s">
        <v>627</v>
      </c>
      <c r="B98" s="670" t="s">
        <v>1756</v>
      </c>
      <c r="C98" s="646" t="s">
        <v>1677</v>
      </c>
      <c r="D98" s="160">
        <v>4305</v>
      </c>
      <c r="E98" s="160">
        <v>4575</v>
      </c>
      <c r="F98" s="317">
        <f t="shared" ref="F98" si="10">E98-D98</f>
        <v>270</v>
      </c>
      <c r="G98" s="566"/>
    </row>
    <row r="99" spans="1:10" ht="12.75" customHeight="1" thickBot="1" x14ac:dyDescent="0.25">
      <c r="A99" s="229" t="s">
        <v>628</v>
      </c>
      <c r="B99" s="671" t="s">
        <v>1757</v>
      </c>
      <c r="C99" s="659" t="s">
        <v>1798</v>
      </c>
      <c r="D99" s="160">
        <v>10645</v>
      </c>
      <c r="E99" s="160">
        <v>10755</v>
      </c>
      <c r="F99" s="317">
        <f t="shared" si="7"/>
        <v>110</v>
      </c>
      <c r="G99" s="318" t="s">
        <v>540</v>
      </c>
    </row>
    <row r="100" spans="1:10" ht="15" customHeight="1" thickBot="1" x14ac:dyDescent="0.25">
      <c r="A100" s="174" t="s">
        <v>629</v>
      </c>
      <c r="B100" s="670" t="s">
        <v>1729</v>
      </c>
      <c r="C100" s="656" t="s">
        <v>1731</v>
      </c>
      <c r="D100" s="160">
        <v>1610</v>
      </c>
      <c r="E100" s="160">
        <v>1805</v>
      </c>
      <c r="F100" s="317">
        <f t="shared" ref="F100" si="11">E100-D100</f>
        <v>195</v>
      </c>
      <c r="G100" s="640"/>
    </row>
    <row r="101" spans="1:10" ht="12.95" customHeight="1" thickBot="1" x14ac:dyDescent="0.25">
      <c r="A101" s="229" t="s">
        <v>630</v>
      </c>
      <c r="B101" s="671" t="s">
        <v>1123</v>
      </c>
      <c r="C101" s="654" t="s">
        <v>1507</v>
      </c>
      <c r="D101" s="167">
        <v>9915</v>
      </c>
      <c r="E101" s="167">
        <v>10090</v>
      </c>
      <c r="F101" s="317">
        <f t="shared" si="7"/>
        <v>175</v>
      </c>
      <c r="G101" s="108"/>
    </row>
    <row r="102" spans="1:10" ht="12.95" customHeight="1" thickBot="1" x14ac:dyDescent="0.25">
      <c r="A102" s="231" t="s">
        <v>631</v>
      </c>
      <c r="B102" s="670" t="s">
        <v>1124</v>
      </c>
      <c r="C102" s="666" t="s">
        <v>969</v>
      </c>
      <c r="D102" s="167">
        <v>47165</v>
      </c>
      <c r="E102" s="167">
        <v>47425</v>
      </c>
      <c r="F102" s="317">
        <f t="shared" si="7"/>
        <v>260</v>
      </c>
      <c r="G102" s="331"/>
    </row>
    <row r="103" spans="1:10" ht="12.95" customHeight="1" thickBot="1" x14ac:dyDescent="0.25">
      <c r="A103" s="229" t="s">
        <v>632</v>
      </c>
      <c r="B103" s="671" t="s">
        <v>264</v>
      </c>
      <c r="C103" s="654" t="s">
        <v>1799</v>
      </c>
      <c r="D103" s="23">
        <v>5350</v>
      </c>
      <c r="E103" s="23">
        <v>5415</v>
      </c>
      <c r="F103" s="317">
        <f t="shared" si="7"/>
        <v>65</v>
      </c>
      <c r="G103" s="355"/>
    </row>
    <row r="104" spans="1:10" ht="14.25" customHeight="1" thickBot="1" x14ac:dyDescent="0.25">
      <c r="A104" s="174" t="s">
        <v>633</v>
      </c>
      <c r="B104" s="670" t="s">
        <v>1390</v>
      </c>
      <c r="C104" s="656" t="s">
        <v>1800</v>
      </c>
      <c r="D104" s="22">
        <v>19005</v>
      </c>
      <c r="E104" s="22">
        <v>19135</v>
      </c>
      <c r="F104" s="317">
        <f t="shared" si="7"/>
        <v>130</v>
      </c>
      <c r="G104" s="322" t="s">
        <v>1387</v>
      </c>
    </row>
    <row r="105" spans="1:10" ht="12.95" customHeight="1" thickBot="1" x14ac:dyDescent="0.25">
      <c r="A105" s="174" t="s">
        <v>634</v>
      </c>
      <c r="B105" s="671" t="s">
        <v>1125</v>
      </c>
      <c r="C105" s="651" t="s">
        <v>635</v>
      </c>
      <c r="D105" s="23">
        <v>19235</v>
      </c>
      <c r="E105" s="23">
        <v>19295</v>
      </c>
      <c r="F105" s="317">
        <f t="shared" si="7"/>
        <v>60</v>
      </c>
    </row>
    <row r="106" spans="1:10" ht="14.1" customHeight="1" thickBot="1" x14ac:dyDescent="0.25">
      <c r="A106" s="227" t="s">
        <v>636</v>
      </c>
      <c r="B106" s="670" t="s">
        <v>1126</v>
      </c>
      <c r="C106" s="648" t="s">
        <v>637</v>
      </c>
      <c r="D106" s="22">
        <v>79085</v>
      </c>
      <c r="E106" s="22">
        <v>79805</v>
      </c>
      <c r="F106" s="317">
        <f t="shared" si="7"/>
        <v>720</v>
      </c>
      <c r="G106" s="162" t="s">
        <v>547</v>
      </c>
    </row>
    <row r="107" spans="1:10" ht="14.1" customHeight="1" thickBot="1" x14ac:dyDescent="0.25">
      <c r="A107" s="227" t="s">
        <v>638</v>
      </c>
      <c r="B107" s="671" t="s">
        <v>1127</v>
      </c>
      <c r="C107" s="647" t="s">
        <v>639</v>
      </c>
      <c r="D107" s="282"/>
      <c r="E107" s="282"/>
      <c r="F107" s="618">
        <v>0</v>
      </c>
      <c r="G107" s="601" t="s">
        <v>1686</v>
      </c>
    </row>
    <row r="108" spans="1:10" ht="14.1" customHeight="1" thickBot="1" x14ac:dyDescent="0.25">
      <c r="A108" s="174" t="s">
        <v>640</v>
      </c>
      <c r="B108" s="670" t="s">
        <v>1128</v>
      </c>
      <c r="C108" s="656" t="s">
        <v>1801</v>
      </c>
      <c r="D108" s="22">
        <v>24620</v>
      </c>
      <c r="E108" s="22">
        <v>24935</v>
      </c>
      <c r="F108" s="317">
        <f t="shared" si="7"/>
        <v>315</v>
      </c>
      <c r="G108" s="34"/>
    </row>
    <row r="109" spans="1:10" ht="14.1" customHeight="1" thickBot="1" x14ac:dyDescent="0.25">
      <c r="A109" s="228" t="s">
        <v>641</v>
      </c>
      <c r="B109" s="671" t="s">
        <v>1129</v>
      </c>
      <c r="C109" s="647" t="s">
        <v>1651</v>
      </c>
      <c r="D109" s="572">
        <v>12840</v>
      </c>
      <c r="E109" s="572">
        <v>13285</v>
      </c>
      <c r="F109" s="317">
        <f t="shared" ref="F109" si="12">E109-D109</f>
        <v>445</v>
      </c>
      <c r="G109" s="36"/>
    </row>
    <row r="110" spans="1:10" ht="15.6" customHeight="1" thickBot="1" x14ac:dyDescent="0.25">
      <c r="A110" s="228" t="s">
        <v>642</v>
      </c>
      <c r="B110" s="670" t="s">
        <v>1130</v>
      </c>
      <c r="C110" s="667" t="s">
        <v>1706</v>
      </c>
      <c r="D110" s="572">
        <v>4725</v>
      </c>
      <c r="E110" s="572">
        <v>5095</v>
      </c>
      <c r="F110" s="317">
        <f t="shared" ref="F110" si="13">E110-D110</f>
        <v>370</v>
      </c>
      <c r="G110" s="610"/>
      <c r="J110" s="316"/>
    </row>
    <row r="111" spans="1:10" ht="14.25" customHeight="1" thickBot="1" x14ac:dyDescent="0.25">
      <c r="A111" s="174" t="s">
        <v>1381</v>
      </c>
      <c r="B111" s="671" t="s">
        <v>1806</v>
      </c>
      <c r="C111" s="651" t="s">
        <v>1802</v>
      </c>
      <c r="D111" s="21">
        <v>21450</v>
      </c>
      <c r="E111" s="21">
        <v>21590</v>
      </c>
      <c r="F111" s="317">
        <f t="shared" ref="F111:F117" si="14">E111-D111</f>
        <v>140</v>
      </c>
      <c r="G111" s="291" t="s">
        <v>1377</v>
      </c>
    </row>
    <row r="112" spans="1:10" ht="16.5" customHeight="1" thickBot="1" x14ac:dyDescent="0.25">
      <c r="A112" s="229" t="s">
        <v>643</v>
      </c>
      <c r="B112" s="670" t="s">
        <v>1131</v>
      </c>
      <c r="C112" s="650" t="s">
        <v>1803</v>
      </c>
      <c r="D112" s="23">
        <v>15200</v>
      </c>
      <c r="E112" s="23">
        <v>15280</v>
      </c>
      <c r="F112" s="317">
        <f t="shared" si="14"/>
        <v>80</v>
      </c>
      <c r="G112" s="34"/>
    </row>
    <row r="113" spans="1:7" ht="14.1" customHeight="1" thickBot="1" x14ac:dyDescent="0.25">
      <c r="A113" s="228" t="s">
        <v>644</v>
      </c>
      <c r="B113" s="670" t="s">
        <v>1132</v>
      </c>
      <c r="C113" s="649" t="s">
        <v>645</v>
      </c>
      <c r="D113" s="154">
        <v>51795</v>
      </c>
      <c r="E113" s="154">
        <v>52060</v>
      </c>
      <c r="F113" s="317">
        <f>E113-D113</f>
        <v>265</v>
      </c>
      <c r="G113" s="162" t="s">
        <v>559</v>
      </c>
    </row>
    <row r="114" spans="1:7" ht="14.1" customHeight="1" thickBot="1" x14ac:dyDescent="0.25">
      <c r="A114" s="174" t="s">
        <v>646</v>
      </c>
      <c r="B114" s="671" t="s">
        <v>1758</v>
      </c>
      <c r="C114" s="650" t="s">
        <v>1804</v>
      </c>
      <c r="D114" s="622">
        <v>12850</v>
      </c>
      <c r="E114" s="622">
        <v>13015</v>
      </c>
      <c r="F114" s="317">
        <f t="shared" si="14"/>
        <v>165</v>
      </c>
      <c r="G114" s="34"/>
    </row>
    <row r="115" spans="1:7" ht="14.1" customHeight="1" thickBot="1" x14ac:dyDescent="0.25">
      <c r="A115" s="229" t="s">
        <v>647</v>
      </c>
      <c r="B115" s="670" t="s">
        <v>1133</v>
      </c>
      <c r="C115" s="649" t="s">
        <v>648</v>
      </c>
      <c r="D115" s="282">
        <v>42295</v>
      </c>
      <c r="E115" s="282">
        <v>43080</v>
      </c>
      <c r="F115" s="317">
        <f t="shared" si="14"/>
        <v>785</v>
      </c>
      <c r="G115" s="450"/>
    </row>
    <row r="116" spans="1:7" ht="14.25" customHeight="1" thickBot="1" x14ac:dyDescent="0.25">
      <c r="A116" s="644" t="s">
        <v>649</v>
      </c>
      <c r="B116" s="673" t="s">
        <v>218</v>
      </c>
      <c r="C116" s="652" t="s">
        <v>650</v>
      </c>
      <c r="D116" s="282">
        <v>17705</v>
      </c>
      <c r="E116" s="282">
        <v>17885</v>
      </c>
      <c r="F116" s="317">
        <f t="shared" si="14"/>
        <v>180</v>
      </c>
      <c r="G116" s="34"/>
    </row>
    <row r="117" spans="1:7" ht="14.1" customHeight="1" thickBot="1" x14ac:dyDescent="0.25">
      <c r="A117" s="227" t="s">
        <v>651</v>
      </c>
      <c r="B117" s="670" t="s">
        <v>1135</v>
      </c>
      <c r="C117" s="668" t="s">
        <v>650</v>
      </c>
      <c r="D117" s="154">
        <v>5965</v>
      </c>
      <c r="E117" s="154">
        <v>6080</v>
      </c>
      <c r="F117" s="317">
        <f t="shared" si="14"/>
        <v>115</v>
      </c>
      <c r="G117" s="365"/>
    </row>
    <row r="118" spans="1:7" ht="18" customHeight="1" thickBot="1" x14ac:dyDescent="0.25">
      <c r="A118" s="25"/>
      <c r="B118" s="144"/>
      <c r="C118" s="22"/>
      <c r="D118" s="22"/>
      <c r="E118" s="22" t="s">
        <v>1026</v>
      </c>
      <c r="F118" s="476">
        <f>SUM(F6:F117)</f>
        <v>28773</v>
      </c>
      <c r="G118" s="516">
        <f>F92+F6+F23+F33+F10</f>
        <v>1193</v>
      </c>
    </row>
    <row r="119" spans="1:7" ht="31.5" customHeight="1" thickBot="1" x14ac:dyDescent="0.25">
      <c r="A119" s="179"/>
      <c r="B119" s="629" t="s">
        <v>1050</v>
      </c>
      <c r="C119" s="628"/>
      <c r="D119" s="464">
        <f>SUM('Общ. счетчики'!G10:G11)</f>
        <v>30040</v>
      </c>
      <c r="E119" s="324" t="s">
        <v>493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3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22" zoomScale="120" zoomScaleSheetLayoutView="120" workbookViewId="0">
      <selection activeCell="F11" sqref="F11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70" t="s">
        <v>652</v>
      </c>
      <c r="D1" s="783"/>
    </row>
    <row r="2" spans="1:8" x14ac:dyDescent="0.2">
      <c r="C2" s="106"/>
      <c r="D2" s="107"/>
      <c r="E2" s="766" t="s">
        <v>2024</v>
      </c>
      <c r="F2" s="766"/>
    </row>
    <row r="3" spans="1:8" ht="13.5" thickBot="1" x14ac:dyDescent="0.25">
      <c r="A3" s="784" t="s">
        <v>653</v>
      </c>
      <c r="B3" s="784"/>
      <c r="C3" s="2"/>
      <c r="F3" s="2"/>
    </row>
    <row r="4" spans="1:8" ht="13.5" thickBot="1" x14ac:dyDescent="0.25">
      <c r="A4" s="775" t="s">
        <v>1134</v>
      </c>
      <c r="B4" s="773" t="s">
        <v>482</v>
      </c>
      <c r="C4" s="773" t="s">
        <v>1</v>
      </c>
      <c r="D4" s="773" t="s">
        <v>2</v>
      </c>
      <c r="E4" s="773"/>
      <c r="F4" s="773" t="s">
        <v>5</v>
      </c>
    </row>
    <row r="5" spans="1:8" ht="13.5" thickBot="1" x14ac:dyDescent="0.25">
      <c r="A5" s="776"/>
      <c r="B5" s="773"/>
      <c r="C5" s="773"/>
      <c r="D5" s="773"/>
      <c r="E5" s="773"/>
      <c r="F5" s="773"/>
    </row>
    <row r="6" spans="1:8" ht="13.5" thickBot="1" x14ac:dyDescent="0.25">
      <c r="A6" s="777"/>
      <c r="B6" s="773"/>
      <c r="C6" s="773"/>
      <c r="D6" s="111" t="s">
        <v>6</v>
      </c>
      <c r="E6" s="112" t="s">
        <v>7</v>
      </c>
      <c r="F6" s="773"/>
    </row>
    <row r="7" spans="1:8" ht="15" customHeight="1" thickBot="1" x14ac:dyDescent="0.25">
      <c r="A7" s="144" t="s">
        <v>654</v>
      </c>
      <c r="B7" s="674" t="s">
        <v>1807</v>
      </c>
      <c r="C7" s="678" t="s">
        <v>1809</v>
      </c>
      <c r="D7" s="282">
        <v>10350</v>
      </c>
      <c r="E7" s="282">
        <v>10540</v>
      </c>
      <c r="F7" s="317">
        <f>E7-D7</f>
        <v>190</v>
      </c>
      <c r="G7" s="138" t="s">
        <v>500</v>
      </c>
    </row>
    <row r="8" spans="1:8" ht="15" customHeight="1" thickBot="1" x14ac:dyDescent="0.25">
      <c r="A8" s="24" t="s">
        <v>655</v>
      </c>
      <c r="B8" s="670" t="s">
        <v>1172</v>
      </c>
      <c r="C8" s="647" t="s">
        <v>656</v>
      </c>
      <c r="D8" s="282"/>
      <c r="E8" s="282"/>
      <c r="F8" s="633">
        <v>56</v>
      </c>
      <c r="G8" s="507">
        <v>13480</v>
      </c>
    </row>
    <row r="9" spans="1:8" ht="17.25" customHeight="1" thickBot="1" x14ac:dyDescent="0.25">
      <c r="A9" s="152" t="s">
        <v>657</v>
      </c>
      <c r="B9" s="676" t="s">
        <v>1173</v>
      </c>
      <c r="C9" s="655" t="s">
        <v>1003</v>
      </c>
      <c r="D9" s="30">
        <v>12235</v>
      </c>
      <c r="E9" s="30">
        <v>12415</v>
      </c>
      <c r="F9" s="317">
        <f t="shared" ref="F9:F31" si="0">E9-D9</f>
        <v>180</v>
      </c>
      <c r="G9" s="319"/>
    </row>
    <row r="10" spans="1:8" ht="15" customHeight="1" thickBot="1" x14ac:dyDescent="0.25">
      <c r="A10" s="168" t="s">
        <v>658</v>
      </c>
      <c r="B10" s="670" t="s">
        <v>1174</v>
      </c>
      <c r="C10" s="651" t="s">
        <v>1810</v>
      </c>
      <c r="D10" s="23">
        <v>10605</v>
      </c>
      <c r="E10" s="23">
        <v>10785</v>
      </c>
      <c r="F10" s="317">
        <f t="shared" si="0"/>
        <v>180</v>
      </c>
      <c r="G10" s="120"/>
      <c r="H10" s="303"/>
    </row>
    <row r="11" spans="1:8" ht="15" customHeight="1" thickBot="1" x14ac:dyDescent="0.25">
      <c r="A11" s="168" t="s">
        <v>659</v>
      </c>
      <c r="B11" s="676" t="s">
        <v>1175</v>
      </c>
      <c r="C11" s="650" t="s">
        <v>1580</v>
      </c>
      <c r="D11" s="23">
        <v>755</v>
      </c>
      <c r="E11" s="23">
        <v>765</v>
      </c>
      <c r="F11" s="317">
        <f t="shared" si="0"/>
        <v>10</v>
      </c>
      <c r="G11" s="330"/>
    </row>
    <row r="12" spans="1:8" ht="15" customHeight="1" thickBot="1" x14ac:dyDescent="0.25">
      <c r="A12" s="168" t="s">
        <v>660</v>
      </c>
      <c r="B12" s="670" t="s">
        <v>1176</v>
      </c>
      <c r="C12" s="651" t="s">
        <v>1040</v>
      </c>
      <c r="D12" s="23">
        <v>26155</v>
      </c>
      <c r="E12" s="23">
        <v>26270</v>
      </c>
      <c r="F12" s="317">
        <f t="shared" si="0"/>
        <v>115</v>
      </c>
      <c r="G12" s="319"/>
    </row>
    <row r="13" spans="1:8" ht="18" customHeight="1" thickBot="1" x14ac:dyDescent="0.25">
      <c r="A13" s="168" t="s">
        <v>661</v>
      </c>
      <c r="B13" s="676" t="s">
        <v>1177</v>
      </c>
      <c r="C13" s="648" t="s">
        <v>1662</v>
      </c>
      <c r="D13" s="23">
        <v>5895</v>
      </c>
      <c r="E13" s="23">
        <v>6150</v>
      </c>
      <c r="F13" s="317">
        <f t="shared" ref="F13" si="1">E13-D13</f>
        <v>255</v>
      </c>
      <c r="H13" s="215"/>
    </row>
    <row r="14" spans="1:8" ht="15" customHeight="1" thickBot="1" x14ac:dyDescent="0.25">
      <c r="A14" s="24" t="s">
        <v>662</v>
      </c>
      <c r="B14" s="670" t="s">
        <v>1178</v>
      </c>
      <c r="C14" s="660" t="s">
        <v>1811</v>
      </c>
      <c r="D14" s="23">
        <v>13755</v>
      </c>
      <c r="E14" s="23">
        <v>13940</v>
      </c>
      <c r="F14" s="317">
        <f t="shared" si="0"/>
        <v>185</v>
      </c>
      <c r="G14" s="301"/>
    </row>
    <row r="15" spans="1:8" ht="15" customHeight="1" thickBot="1" x14ac:dyDescent="0.25">
      <c r="A15" s="152" t="s">
        <v>663</v>
      </c>
      <c r="B15" s="676" t="s">
        <v>1179</v>
      </c>
      <c r="C15" s="655" t="s">
        <v>664</v>
      </c>
      <c r="D15" s="23"/>
      <c r="E15" s="23"/>
      <c r="F15" s="633">
        <v>281</v>
      </c>
      <c r="G15" s="611"/>
    </row>
    <row r="16" spans="1:8" s="121" customFormat="1" ht="21.75" customHeight="1" thickBot="1" x14ac:dyDescent="0.25">
      <c r="A16" s="144" t="s">
        <v>665</v>
      </c>
      <c r="B16" s="670" t="s">
        <v>1180</v>
      </c>
      <c r="C16" s="649" t="s">
        <v>666</v>
      </c>
      <c r="D16" s="562">
        <v>74140</v>
      </c>
      <c r="E16" s="562">
        <v>74260</v>
      </c>
      <c r="F16" s="317">
        <f t="shared" si="0"/>
        <v>120</v>
      </c>
      <c r="G16" s="138" t="s">
        <v>512</v>
      </c>
    </row>
    <row r="17" spans="1:17" ht="15" customHeight="1" thickBot="1" x14ac:dyDescent="0.25">
      <c r="A17" s="144" t="s">
        <v>667</v>
      </c>
      <c r="B17" s="676" t="s">
        <v>1181</v>
      </c>
      <c r="C17" s="646" t="s">
        <v>668</v>
      </c>
      <c r="D17" s="22">
        <v>30390</v>
      </c>
      <c r="E17" s="22">
        <v>30565</v>
      </c>
      <c r="F17" s="317">
        <f t="shared" si="0"/>
        <v>175</v>
      </c>
    </row>
    <row r="18" spans="1:17" ht="15.75" customHeight="1" thickBot="1" x14ac:dyDescent="0.25">
      <c r="A18" s="24" t="s">
        <v>669</v>
      </c>
      <c r="B18" s="670" t="s">
        <v>1182</v>
      </c>
      <c r="C18" s="654" t="s">
        <v>1812</v>
      </c>
      <c r="D18" s="23">
        <v>12605</v>
      </c>
      <c r="E18" s="23">
        <v>12655</v>
      </c>
      <c r="F18" s="317">
        <f t="shared" si="0"/>
        <v>50</v>
      </c>
      <c r="G18" s="315"/>
    </row>
    <row r="19" spans="1:17" ht="15" customHeight="1" thickBot="1" x14ac:dyDescent="0.25">
      <c r="A19" s="171" t="s">
        <v>670</v>
      </c>
      <c r="B19" s="676" t="s">
        <v>1183</v>
      </c>
      <c r="C19" s="646" t="s">
        <v>1813</v>
      </c>
      <c r="D19" s="154">
        <v>136630</v>
      </c>
      <c r="E19" s="154">
        <v>137535</v>
      </c>
      <c r="F19" s="317">
        <f t="shared" si="0"/>
        <v>905</v>
      </c>
      <c r="G19" s="114"/>
    </row>
    <row r="20" spans="1:17" ht="15" customHeight="1" thickBot="1" x14ac:dyDescent="0.25">
      <c r="A20" s="24" t="s">
        <v>671</v>
      </c>
      <c r="B20" s="670" t="s">
        <v>1184</v>
      </c>
      <c r="C20" s="647" t="s">
        <v>1814</v>
      </c>
      <c r="D20" s="26">
        <v>5680</v>
      </c>
      <c r="E20" s="26">
        <v>5695</v>
      </c>
      <c r="F20" s="317">
        <f t="shared" si="0"/>
        <v>15</v>
      </c>
      <c r="G20" s="129"/>
    </row>
    <row r="21" spans="1:17" ht="15" customHeight="1" thickBot="1" x14ac:dyDescent="0.25">
      <c r="A21" s="24" t="s">
        <v>672</v>
      </c>
      <c r="B21" s="676" t="s">
        <v>295</v>
      </c>
      <c r="C21" s="646" t="s">
        <v>1815</v>
      </c>
      <c r="D21" s="26">
        <v>9285</v>
      </c>
      <c r="E21" s="26">
        <v>9390</v>
      </c>
      <c r="F21" s="317">
        <f t="shared" si="0"/>
        <v>105</v>
      </c>
      <c r="G21" s="138" t="s">
        <v>517</v>
      </c>
    </row>
    <row r="22" spans="1:17" ht="15" customHeight="1" thickBot="1" x14ac:dyDescent="0.25">
      <c r="A22" s="163" t="s">
        <v>673</v>
      </c>
      <c r="B22" s="670" t="s">
        <v>1185</v>
      </c>
      <c r="C22" s="649" t="s">
        <v>1816</v>
      </c>
      <c r="D22" s="160">
        <v>10750</v>
      </c>
      <c r="E22" s="160">
        <v>10910</v>
      </c>
      <c r="F22" s="317">
        <f t="shared" si="0"/>
        <v>160</v>
      </c>
      <c r="G22" s="234"/>
    </row>
    <row r="23" spans="1:17" ht="15" customHeight="1" thickBot="1" x14ac:dyDescent="0.25">
      <c r="A23" s="163" t="s">
        <v>674</v>
      </c>
      <c r="B23" s="676" t="s">
        <v>1186</v>
      </c>
      <c r="C23" s="650" t="s">
        <v>993</v>
      </c>
      <c r="D23" s="178">
        <v>35685</v>
      </c>
      <c r="E23" s="178">
        <v>35805</v>
      </c>
      <c r="F23" s="317">
        <f t="shared" si="0"/>
        <v>120</v>
      </c>
      <c r="G23" s="170" t="s">
        <v>992</v>
      </c>
    </row>
    <row r="24" spans="1:17" ht="15" customHeight="1" thickBot="1" x14ac:dyDescent="0.25">
      <c r="A24" s="24" t="s">
        <v>675</v>
      </c>
      <c r="B24" s="670" t="s">
        <v>1187</v>
      </c>
      <c r="C24" s="651" t="s">
        <v>676</v>
      </c>
      <c r="D24" s="23">
        <v>47065</v>
      </c>
      <c r="E24" s="23">
        <v>47440</v>
      </c>
      <c r="F24" s="317">
        <f t="shared" si="0"/>
        <v>375</v>
      </c>
      <c r="G24" s="138" t="s">
        <v>522</v>
      </c>
    </row>
    <row r="25" spans="1:17" ht="16.5" customHeight="1" thickBot="1" x14ac:dyDescent="0.25">
      <c r="A25" s="163" t="s">
        <v>677</v>
      </c>
      <c r="B25" s="676" t="s">
        <v>1689</v>
      </c>
      <c r="C25" s="648" t="s">
        <v>1817</v>
      </c>
      <c r="D25" s="23">
        <v>10545</v>
      </c>
      <c r="E25" s="23">
        <v>10625</v>
      </c>
      <c r="F25" s="604">
        <f t="shared" si="0"/>
        <v>80</v>
      </c>
      <c r="G25" s="315"/>
    </row>
    <row r="26" spans="1:17" ht="21" customHeight="1" thickBot="1" x14ac:dyDescent="0.25">
      <c r="A26" s="152" t="s">
        <v>678</v>
      </c>
      <c r="B26" s="670" t="s">
        <v>1188</v>
      </c>
      <c r="C26" s="649" t="s">
        <v>1818</v>
      </c>
      <c r="D26" s="30">
        <v>15</v>
      </c>
      <c r="E26" s="30">
        <v>15</v>
      </c>
      <c r="F26" s="317">
        <f t="shared" si="0"/>
        <v>0</v>
      </c>
      <c r="G26" s="603" t="s">
        <v>1686</v>
      </c>
    </row>
    <row r="27" spans="1:17" ht="15" customHeight="1" thickBot="1" x14ac:dyDescent="0.25">
      <c r="A27" s="144" t="s">
        <v>679</v>
      </c>
      <c r="B27" s="676" t="s">
        <v>1189</v>
      </c>
      <c r="C27" s="648" t="s">
        <v>1819</v>
      </c>
      <c r="D27" s="562">
        <v>2555</v>
      </c>
      <c r="E27" s="562">
        <v>3860</v>
      </c>
      <c r="F27" s="605">
        <f t="shared" si="0"/>
        <v>1305</v>
      </c>
      <c r="G27" s="315"/>
    </row>
    <row r="28" spans="1:17" ht="15" customHeight="1" thickBot="1" x14ac:dyDescent="0.25">
      <c r="A28" s="144" t="s">
        <v>680</v>
      </c>
      <c r="B28" s="672" t="s">
        <v>1808</v>
      </c>
      <c r="C28" s="647" t="s">
        <v>1820</v>
      </c>
      <c r="D28" s="26">
        <v>24390</v>
      </c>
      <c r="E28" s="26">
        <v>24895</v>
      </c>
      <c r="F28" s="317">
        <f t="shared" si="0"/>
        <v>505</v>
      </c>
      <c r="G28" s="140"/>
    </row>
    <row r="29" spans="1:17" ht="15" customHeight="1" thickBot="1" x14ac:dyDescent="0.25">
      <c r="A29" s="152" t="s">
        <v>681</v>
      </c>
      <c r="B29" s="676" t="s">
        <v>1190</v>
      </c>
      <c r="C29" s="655" t="s">
        <v>1821</v>
      </c>
      <c r="D29" s="23">
        <v>27390</v>
      </c>
      <c r="E29" s="23">
        <v>27580</v>
      </c>
      <c r="F29" s="317">
        <f t="shared" si="0"/>
        <v>190</v>
      </c>
      <c r="G29" s="315"/>
    </row>
    <row r="30" spans="1:17" s="122" customFormat="1" ht="15" customHeight="1" thickBot="1" x14ac:dyDescent="0.25">
      <c r="A30" s="24" t="s">
        <v>682</v>
      </c>
      <c r="B30" s="670" t="s">
        <v>1191</v>
      </c>
      <c r="C30" s="654" t="s">
        <v>1822</v>
      </c>
      <c r="D30" s="23">
        <v>23120</v>
      </c>
      <c r="E30" s="23">
        <v>23480</v>
      </c>
      <c r="F30" s="317">
        <f t="shared" si="0"/>
        <v>360</v>
      </c>
      <c r="G30" s="315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5" customHeight="1" thickBot="1" x14ac:dyDescent="0.25">
      <c r="A31" s="174" t="s">
        <v>683</v>
      </c>
      <c r="B31" s="670" t="s">
        <v>1388</v>
      </c>
      <c r="C31" s="648" t="s">
        <v>1823</v>
      </c>
      <c r="D31" s="579">
        <v>52855</v>
      </c>
      <c r="E31" s="579">
        <v>53460</v>
      </c>
      <c r="F31" s="317">
        <f t="shared" si="0"/>
        <v>605</v>
      </c>
      <c r="G31" s="499"/>
    </row>
    <row r="32" spans="1:17" ht="15" customHeight="1" thickBot="1" x14ac:dyDescent="0.25">
      <c r="A32" s="180"/>
      <c r="B32" s="677"/>
      <c r="C32" s="780" t="s">
        <v>17</v>
      </c>
      <c r="D32" s="781"/>
      <c r="E32" s="782"/>
      <c r="F32" s="740">
        <f>SUM(F7:F31)</f>
        <v>6522</v>
      </c>
      <c r="G32" s="517">
        <f>F15+F8</f>
        <v>337</v>
      </c>
    </row>
    <row r="33" spans="2:6" ht="27" customHeight="1" thickBot="1" x14ac:dyDescent="0.25">
      <c r="B33" s="326" t="s">
        <v>1050</v>
      </c>
      <c r="C33" s="16">
        <f>SUM('Общ. счетчики'!G16:G17)</f>
        <v>6480</v>
      </c>
      <c r="F33" s="346"/>
    </row>
    <row r="35" spans="2:6" x14ac:dyDescent="0.2">
      <c r="D35" s="779"/>
      <c r="E35" s="779"/>
      <c r="F35" s="779"/>
    </row>
  </sheetData>
  <customSheetViews>
    <customSheetView guid="{59BB3A05-2517-4212-B4B0-766CE27362F6}" scale="120" showPageBreaks="1" fitToPage="1" printArea="1" hiddenColumns="1" state="hidden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58" zoomScale="120" zoomScaleSheetLayoutView="120" workbookViewId="0">
      <selection activeCell="F66" sqref="F66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70" t="s">
        <v>652</v>
      </c>
      <c r="D1" s="783"/>
    </row>
    <row r="2" spans="1:7" x14ac:dyDescent="0.2">
      <c r="C2" s="106"/>
      <c r="D2" s="107"/>
      <c r="E2" s="766" t="s">
        <v>2024</v>
      </c>
      <c r="F2" s="766"/>
    </row>
    <row r="3" spans="1:7" ht="13.5" thickBot="1" x14ac:dyDescent="0.25">
      <c r="A3" s="123" t="s">
        <v>684</v>
      </c>
      <c r="B3" s="123"/>
      <c r="C3" s="2"/>
      <c r="F3" s="2"/>
    </row>
    <row r="4" spans="1:7" ht="13.5" customHeight="1" thickBot="1" x14ac:dyDescent="0.25">
      <c r="A4" s="775" t="s">
        <v>1134</v>
      </c>
      <c r="B4" s="773" t="s">
        <v>482</v>
      </c>
      <c r="C4" s="773" t="s">
        <v>1</v>
      </c>
      <c r="D4" s="773" t="s">
        <v>2</v>
      </c>
      <c r="E4" s="773"/>
      <c r="F4" s="773" t="s">
        <v>685</v>
      </c>
    </row>
    <row r="5" spans="1:7" ht="13.5" thickBot="1" x14ac:dyDescent="0.25">
      <c r="A5" s="789"/>
      <c r="B5" s="773"/>
      <c r="C5" s="773"/>
      <c r="D5" s="773"/>
      <c r="E5" s="773"/>
      <c r="F5" s="773"/>
    </row>
    <row r="6" spans="1:7" ht="13.5" thickBot="1" x14ac:dyDescent="0.25">
      <c r="A6" s="790"/>
      <c r="B6" s="773"/>
      <c r="C6" s="773"/>
      <c r="D6" s="111" t="s">
        <v>6</v>
      </c>
      <c r="E6" s="112" t="s">
        <v>7</v>
      </c>
      <c r="F6" s="773"/>
    </row>
    <row r="7" spans="1:7" ht="15.75" customHeight="1" thickBot="1" x14ac:dyDescent="0.25">
      <c r="A7" s="144" t="s">
        <v>686</v>
      </c>
      <c r="B7" s="674" t="s">
        <v>1136</v>
      </c>
      <c r="C7" s="646" t="s">
        <v>687</v>
      </c>
      <c r="D7" s="21">
        <v>7220</v>
      </c>
      <c r="E7" s="21">
        <v>7455</v>
      </c>
      <c r="F7" s="22">
        <f t="shared" ref="F7:F14" si="0">E7-D7</f>
        <v>235</v>
      </c>
      <c r="G7" s="138" t="s">
        <v>500</v>
      </c>
    </row>
    <row r="8" spans="1:7" ht="14.45" customHeight="1" thickBot="1" x14ac:dyDescent="0.25">
      <c r="A8" s="152" t="s">
        <v>688</v>
      </c>
      <c r="B8" s="670" t="s">
        <v>1137</v>
      </c>
      <c r="C8" s="654" t="s">
        <v>1020</v>
      </c>
      <c r="D8" s="23">
        <v>44925</v>
      </c>
      <c r="E8" s="23">
        <v>45220</v>
      </c>
      <c r="F8" s="22">
        <f t="shared" si="0"/>
        <v>295</v>
      </c>
      <c r="G8" s="384"/>
    </row>
    <row r="9" spans="1:7" ht="14.25" customHeight="1" thickBot="1" x14ac:dyDescent="0.25">
      <c r="A9" s="24" t="s">
        <v>689</v>
      </c>
      <c r="B9" s="676" t="s">
        <v>1824</v>
      </c>
      <c r="C9" s="655" t="s">
        <v>1712</v>
      </c>
      <c r="D9" s="23">
        <v>1920</v>
      </c>
      <c r="E9" s="23">
        <v>2085</v>
      </c>
      <c r="F9" s="23">
        <f t="shared" ref="F9" si="1">E9-D9</f>
        <v>165</v>
      </c>
      <c r="G9" s="529">
        <v>44076</v>
      </c>
    </row>
    <row r="10" spans="1:7" ht="14.25" customHeight="1" thickBot="1" x14ac:dyDescent="0.25">
      <c r="A10" s="163" t="s">
        <v>690</v>
      </c>
      <c r="B10" s="670" t="s">
        <v>1825</v>
      </c>
      <c r="C10" s="649" t="s">
        <v>1836</v>
      </c>
      <c r="D10" s="23">
        <v>15725</v>
      </c>
      <c r="E10" s="23">
        <v>16015</v>
      </c>
      <c r="F10" s="23">
        <f t="shared" si="0"/>
        <v>290</v>
      </c>
    </row>
    <row r="11" spans="1:7" ht="14.25" customHeight="1" thickBot="1" x14ac:dyDescent="0.25">
      <c r="A11" s="24" t="s">
        <v>691</v>
      </c>
      <c r="B11" s="676" t="s">
        <v>1826</v>
      </c>
      <c r="C11" s="646" t="s">
        <v>1837</v>
      </c>
      <c r="D11" s="23">
        <v>10505</v>
      </c>
      <c r="E11" s="23">
        <v>10700</v>
      </c>
      <c r="F11" s="23">
        <f>E11-D11</f>
        <v>195</v>
      </c>
      <c r="G11" s="596"/>
    </row>
    <row r="12" spans="1:7" ht="14.25" customHeight="1" thickBot="1" x14ac:dyDescent="0.25">
      <c r="A12" s="152" t="s">
        <v>692</v>
      </c>
      <c r="B12" s="670" t="s">
        <v>1138</v>
      </c>
      <c r="C12" s="654" t="s">
        <v>1042</v>
      </c>
      <c r="D12" s="23">
        <v>42520</v>
      </c>
      <c r="E12" s="23">
        <v>42705</v>
      </c>
      <c r="F12" s="22">
        <f t="shared" si="0"/>
        <v>185</v>
      </c>
      <c r="G12" s="597"/>
    </row>
    <row r="13" spans="1:7" ht="14.25" customHeight="1" thickBot="1" x14ac:dyDescent="0.25">
      <c r="A13" s="168" t="s">
        <v>693</v>
      </c>
      <c r="B13" s="676" t="s">
        <v>1139</v>
      </c>
      <c r="C13" s="655" t="s">
        <v>983</v>
      </c>
      <c r="D13" s="23">
        <v>15525</v>
      </c>
      <c r="E13" s="23">
        <v>15595</v>
      </c>
      <c r="F13" s="22">
        <f t="shared" si="0"/>
        <v>70</v>
      </c>
      <c r="G13" s="597"/>
    </row>
    <row r="14" spans="1:7" ht="14.25" customHeight="1" thickBot="1" x14ac:dyDescent="0.25">
      <c r="A14" s="152" t="s">
        <v>694</v>
      </c>
      <c r="B14" s="670" t="s">
        <v>1140</v>
      </c>
      <c r="C14" s="650" t="s">
        <v>984</v>
      </c>
      <c r="D14" s="23">
        <v>8650</v>
      </c>
      <c r="E14" s="23">
        <v>8685</v>
      </c>
      <c r="F14" s="22">
        <f t="shared" si="0"/>
        <v>35</v>
      </c>
      <c r="G14" s="597"/>
    </row>
    <row r="15" spans="1:7" ht="14.25" customHeight="1" thickBot="1" x14ac:dyDescent="0.25">
      <c r="A15" s="152" t="s">
        <v>695</v>
      </c>
      <c r="B15" s="676" t="s">
        <v>1141</v>
      </c>
      <c r="C15" s="646" t="s">
        <v>1838</v>
      </c>
      <c r="D15" s="562">
        <v>20095</v>
      </c>
      <c r="E15" s="562">
        <v>20515</v>
      </c>
      <c r="F15" s="23">
        <f>E15-D15</f>
        <v>420</v>
      </c>
      <c r="G15" s="355"/>
    </row>
    <row r="16" spans="1:7" ht="14.25" customHeight="1" thickBot="1" x14ac:dyDescent="0.25">
      <c r="A16" s="144" t="s">
        <v>696</v>
      </c>
      <c r="B16" s="670" t="s">
        <v>1142</v>
      </c>
      <c r="C16" s="647" t="s">
        <v>1839</v>
      </c>
      <c r="D16" s="562">
        <v>17345</v>
      </c>
      <c r="E16" s="562">
        <v>17785</v>
      </c>
      <c r="F16" s="23">
        <f>E16-D16</f>
        <v>440</v>
      </c>
      <c r="G16" s="138" t="s">
        <v>512</v>
      </c>
    </row>
    <row r="17" spans="1:9" ht="14.25" customHeight="1" thickBot="1" x14ac:dyDescent="0.25">
      <c r="A17" s="144" t="s">
        <v>697</v>
      </c>
      <c r="B17" s="676" t="s">
        <v>1143</v>
      </c>
      <c r="C17" s="655" t="s">
        <v>698</v>
      </c>
      <c r="D17" s="23">
        <v>25065</v>
      </c>
      <c r="E17" s="23">
        <v>25345</v>
      </c>
      <c r="F17" s="23">
        <f t="shared" ref="F17:F58" si="2">E17-D17</f>
        <v>280</v>
      </c>
    </row>
    <row r="18" spans="1:9" ht="14.25" customHeight="1" thickBot="1" x14ac:dyDescent="0.25">
      <c r="A18" s="163" t="s">
        <v>699</v>
      </c>
      <c r="B18" s="670" t="s">
        <v>1144</v>
      </c>
      <c r="C18" s="660" t="s">
        <v>1840</v>
      </c>
      <c r="D18" s="160">
        <v>25075</v>
      </c>
      <c r="E18" s="160">
        <v>25435</v>
      </c>
      <c r="F18" s="23">
        <f t="shared" si="2"/>
        <v>360</v>
      </c>
      <c r="G18" s="124"/>
    </row>
    <row r="19" spans="1:9" ht="14.25" customHeight="1" thickBot="1" x14ac:dyDescent="0.25">
      <c r="A19" s="172" t="s">
        <v>700</v>
      </c>
      <c r="B19" s="676" t="s">
        <v>1145</v>
      </c>
      <c r="C19" s="655" t="s">
        <v>999</v>
      </c>
      <c r="D19" s="23">
        <v>47430</v>
      </c>
      <c r="E19" s="23">
        <v>47685</v>
      </c>
      <c r="F19" s="22">
        <f t="shared" si="2"/>
        <v>255</v>
      </c>
      <c r="G19" s="384"/>
    </row>
    <row r="20" spans="1:9" ht="14.25" customHeight="1" thickBot="1" x14ac:dyDescent="0.25">
      <c r="A20" s="144" t="s">
        <v>701</v>
      </c>
      <c r="B20" s="670" t="s">
        <v>1102</v>
      </c>
      <c r="C20" s="654" t="s">
        <v>1687</v>
      </c>
      <c r="D20" s="562">
        <v>1955</v>
      </c>
      <c r="E20" s="562">
        <v>2090</v>
      </c>
      <c r="F20" s="23">
        <f t="shared" si="2"/>
        <v>135</v>
      </c>
      <c r="G20" s="573" t="s">
        <v>1563</v>
      </c>
    </row>
    <row r="21" spans="1:9" ht="14.25" customHeight="1" thickBot="1" x14ac:dyDescent="0.25">
      <c r="A21" s="24" t="s">
        <v>702</v>
      </c>
      <c r="B21" s="676" t="s">
        <v>1146</v>
      </c>
      <c r="C21" s="655" t="s">
        <v>1841</v>
      </c>
      <c r="D21" s="23">
        <v>16760</v>
      </c>
      <c r="E21" s="23">
        <v>17070</v>
      </c>
      <c r="F21" s="22">
        <f t="shared" si="2"/>
        <v>310</v>
      </c>
      <c r="G21" s="138" t="s">
        <v>1409</v>
      </c>
    </row>
    <row r="22" spans="1:9" ht="14.25" customHeight="1" thickBot="1" x14ac:dyDescent="0.25">
      <c r="A22" s="24" t="s">
        <v>703</v>
      </c>
      <c r="B22" s="670" t="s">
        <v>1147</v>
      </c>
      <c r="C22" s="649" t="s">
        <v>704</v>
      </c>
      <c r="D22" s="23">
        <v>48340</v>
      </c>
      <c r="E22" s="23">
        <v>48380</v>
      </c>
      <c r="F22" s="22">
        <f t="shared" si="2"/>
        <v>40</v>
      </c>
      <c r="G22" s="113"/>
    </row>
    <row r="23" spans="1:9" ht="14.25" customHeight="1" thickBot="1" x14ac:dyDescent="0.25">
      <c r="A23" s="163" t="s">
        <v>705</v>
      </c>
      <c r="B23" s="676" t="s">
        <v>1827</v>
      </c>
      <c r="C23" s="646" t="s">
        <v>1842</v>
      </c>
      <c r="D23" s="23">
        <v>22805</v>
      </c>
      <c r="E23" s="23">
        <v>23215</v>
      </c>
      <c r="F23" s="22">
        <f t="shared" si="2"/>
        <v>410</v>
      </c>
      <c r="G23" s="304"/>
    </row>
    <row r="24" spans="1:9" ht="14.25" customHeight="1" thickBot="1" x14ac:dyDescent="0.25">
      <c r="A24" s="152" t="s">
        <v>706</v>
      </c>
      <c r="B24" s="670" t="s">
        <v>1828</v>
      </c>
      <c r="C24" s="654" t="s">
        <v>1342</v>
      </c>
      <c r="D24" s="23">
        <v>29970</v>
      </c>
      <c r="E24" s="23">
        <v>30210</v>
      </c>
      <c r="F24" s="22">
        <f t="shared" si="2"/>
        <v>240</v>
      </c>
      <c r="G24" s="384"/>
    </row>
    <row r="25" spans="1:9" ht="14.25" customHeight="1" thickBot="1" x14ac:dyDescent="0.25">
      <c r="A25" s="24" t="s">
        <v>707</v>
      </c>
      <c r="B25" s="676" t="s">
        <v>1148</v>
      </c>
      <c r="C25" s="655" t="s">
        <v>1843</v>
      </c>
      <c r="D25" s="23">
        <v>12375</v>
      </c>
      <c r="E25" s="23">
        <v>12655</v>
      </c>
      <c r="F25" s="23">
        <f>E25-D25</f>
        <v>280</v>
      </c>
      <c r="G25" s="357"/>
    </row>
    <row r="26" spans="1:9" ht="15" customHeight="1" thickBot="1" x14ac:dyDescent="0.25">
      <c r="A26" s="24" t="s">
        <v>708</v>
      </c>
      <c r="B26" s="670" t="s">
        <v>1149</v>
      </c>
      <c r="C26" s="647" t="s">
        <v>1844</v>
      </c>
      <c r="D26" s="23">
        <v>9850</v>
      </c>
      <c r="E26" s="23">
        <v>10310</v>
      </c>
      <c r="F26" s="22">
        <f t="shared" si="2"/>
        <v>460</v>
      </c>
      <c r="G26" s="534"/>
    </row>
    <row r="27" spans="1:9" ht="14.25" customHeight="1" thickBot="1" x14ac:dyDescent="0.25">
      <c r="A27" s="152" t="s">
        <v>709</v>
      </c>
      <c r="B27" s="676" t="s">
        <v>1829</v>
      </c>
      <c r="C27" s="655" t="s">
        <v>1022</v>
      </c>
      <c r="D27" s="23">
        <v>52520</v>
      </c>
      <c r="E27" s="23">
        <v>52845</v>
      </c>
      <c r="F27" s="22">
        <f t="shared" si="2"/>
        <v>325</v>
      </c>
      <c r="G27" s="384"/>
      <c r="H27" s="120"/>
      <c r="I27" s="120"/>
    </row>
    <row r="28" spans="1:9" ht="14.25" customHeight="1" thickBot="1" x14ac:dyDescent="0.25">
      <c r="A28" s="171" t="s">
        <v>710</v>
      </c>
      <c r="B28" s="670" t="s">
        <v>1830</v>
      </c>
      <c r="C28" s="654" t="s">
        <v>944</v>
      </c>
      <c r="D28" s="23">
        <v>28575</v>
      </c>
      <c r="E28" s="23">
        <v>28880</v>
      </c>
      <c r="F28" s="23">
        <f t="shared" si="2"/>
        <v>305</v>
      </c>
      <c r="G28" s="138" t="s">
        <v>528</v>
      </c>
    </row>
    <row r="29" spans="1:9" ht="14.25" customHeight="1" thickBot="1" x14ac:dyDescent="0.25">
      <c r="A29" s="144" t="s">
        <v>711</v>
      </c>
      <c r="B29" s="676" t="s">
        <v>1150</v>
      </c>
      <c r="C29" s="648" t="s">
        <v>712</v>
      </c>
      <c r="D29" s="160">
        <v>49520</v>
      </c>
      <c r="E29" s="160">
        <v>49695</v>
      </c>
      <c r="F29" s="22">
        <f t="shared" si="2"/>
        <v>175</v>
      </c>
      <c r="G29" s="322"/>
    </row>
    <row r="30" spans="1:9" ht="14.25" customHeight="1" thickBot="1" x14ac:dyDescent="0.25">
      <c r="A30" s="24" t="s">
        <v>713</v>
      </c>
      <c r="B30" s="670" t="s">
        <v>1151</v>
      </c>
      <c r="C30" s="680" t="s">
        <v>1845</v>
      </c>
      <c r="D30" s="23">
        <v>17920</v>
      </c>
      <c r="E30" s="23">
        <v>18065</v>
      </c>
      <c r="F30" s="232">
        <f>E30-D30</f>
        <v>145</v>
      </c>
      <c r="G30" s="355"/>
    </row>
    <row r="31" spans="1:9" ht="14.25" customHeight="1" thickBot="1" x14ac:dyDescent="0.25">
      <c r="A31" s="166" t="s">
        <v>714</v>
      </c>
      <c r="B31" s="676" t="s">
        <v>1831</v>
      </c>
      <c r="C31" s="646" t="s">
        <v>1846</v>
      </c>
      <c r="D31" s="535">
        <v>22915</v>
      </c>
      <c r="E31" s="535">
        <v>23265</v>
      </c>
      <c r="F31" s="22">
        <f t="shared" si="2"/>
        <v>350</v>
      </c>
      <c r="G31" s="140"/>
    </row>
    <row r="32" spans="1:9" ht="14.25" customHeight="1" thickTop="1" thickBot="1" x14ac:dyDescent="0.25">
      <c r="A32" s="165" t="s">
        <v>715</v>
      </c>
      <c r="B32" s="670" t="s">
        <v>1152</v>
      </c>
      <c r="C32" s="654" t="s">
        <v>1009</v>
      </c>
      <c r="D32" s="614">
        <v>35135</v>
      </c>
      <c r="E32" s="614">
        <v>35290</v>
      </c>
      <c r="F32" s="22">
        <f t="shared" si="2"/>
        <v>155</v>
      </c>
    </row>
    <row r="33" spans="1:8" ht="14.25" customHeight="1" thickBot="1" x14ac:dyDescent="0.25">
      <c r="A33" s="24" t="s">
        <v>1361</v>
      </c>
      <c r="B33" s="676" t="s">
        <v>1152</v>
      </c>
      <c r="C33" s="648" t="s">
        <v>1613</v>
      </c>
      <c r="D33" s="23">
        <v>12880</v>
      </c>
      <c r="E33" s="23">
        <v>13255</v>
      </c>
      <c r="F33" s="22">
        <f t="shared" ref="F33" si="3">E33-D33</f>
        <v>375</v>
      </c>
      <c r="G33" s="138" t="s">
        <v>500</v>
      </c>
    </row>
    <row r="34" spans="1:8" ht="14.25" customHeight="1" thickBot="1" x14ac:dyDescent="0.25">
      <c r="A34" s="24" t="s">
        <v>716</v>
      </c>
      <c r="B34" s="670" t="s">
        <v>1153</v>
      </c>
      <c r="C34" s="647" t="s">
        <v>977</v>
      </c>
      <c r="D34" s="23">
        <v>10585</v>
      </c>
      <c r="E34" s="23">
        <v>10685</v>
      </c>
      <c r="F34" s="22">
        <f t="shared" si="2"/>
        <v>100</v>
      </c>
      <c r="G34" s="384"/>
    </row>
    <row r="35" spans="1:8" ht="14.25" customHeight="1" thickBot="1" x14ac:dyDescent="0.25">
      <c r="A35" s="163" t="s">
        <v>717</v>
      </c>
      <c r="B35" s="676" t="s">
        <v>1154</v>
      </c>
      <c r="C35" s="646" t="s">
        <v>1847</v>
      </c>
      <c r="D35" s="23">
        <v>36960</v>
      </c>
      <c r="E35" s="23">
        <v>37480</v>
      </c>
      <c r="F35" s="22">
        <f t="shared" si="2"/>
        <v>520</v>
      </c>
      <c r="G35" s="332"/>
    </row>
    <row r="36" spans="1:8" ht="14.25" customHeight="1" thickBot="1" x14ac:dyDescent="0.25">
      <c r="A36" s="152" t="s">
        <v>718</v>
      </c>
      <c r="B36" s="670" t="s">
        <v>1155</v>
      </c>
      <c r="C36" s="654" t="s">
        <v>1004</v>
      </c>
      <c r="D36" s="23">
        <v>34335</v>
      </c>
      <c r="E36" s="23">
        <v>34545</v>
      </c>
      <c r="F36" s="22">
        <f t="shared" si="2"/>
        <v>210</v>
      </c>
      <c r="G36" s="384"/>
    </row>
    <row r="37" spans="1:8" ht="14.25" customHeight="1" thickBot="1" x14ac:dyDescent="0.25">
      <c r="A37" s="24" t="s">
        <v>719</v>
      </c>
      <c r="B37" s="676" t="s">
        <v>1832</v>
      </c>
      <c r="C37" s="648" t="s">
        <v>1848</v>
      </c>
      <c r="D37" s="23">
        <v>7705</v>
      </c>
      <c r="E37" s="23">
        <v>7885</v>
      </c>
      <c r="F37" s="23">
        <f>E37-D37</f>
        <v>180</v>
      </c>
      <c r="G37" s="355"/>
    </row>
    <row r="38" spans="1:8" ht="14.25" customHeight="1" thickBot="1" x14ac:dyDescent="0.25">
      <c r="A38" s="163" t="s">
        <v>720</v>
      </c>
      <c r="B38" s="670" t="s">
        <v>1833</v>
      </c>
      <c r="C38" s="647" t="s">
        <v>721</v>
      </c>
      <c r="D38" s="23">
        <v>40605</v>
      </c>
      <c r="E38" s="23">
        <v>40740</v>
      </c>
      <c r="F38" s="22">
        <f t="shared" si="2"/>
        <v>135</v>
      </c>
      <c r="G38" s="534"/>
    </row>
    <row r="39" spans="1:8" ht="14.25" customHeight="1" thickBot="1" x14ac:dyDescent="0.25">
      <c r="A39" s="24" t="s">
        <v>722</v>
      </c>
      <c r="B39" s="676" t="s">
        <v>1156</v>
      </c>
      <c r="C39" s="646" t="s">
        <v>723</v>
      </c>
      <c r="D39" s="23">
        <v>34285</v>
      </c>
      <c r="E39" s="23">
        <v>34455</v>
      </c>
      <c r="F39" s="22">
        <f t="shared" si="2"/>
        <v>170</v>
      </c>
    </row>
    <row r="40" spans="1:8" ht="14.25" customHeight="1" thickBot="1" x14ac:dyDescent="0.25">
      <c r="A40" s="152" t="s">
        <v>724</v>
      </c>
      <c r="B40" s="670" t="s">
        <v>1157</v>
      </c>
      <c r="C40" s="654" t="s">
        <v>1849</v>
      </c>
      <c r="D40" s="23">
        <v>4155</v>
      </c>
      <c r="E40" s="23">
        <v>4165</v>
      </c>
      <c r="F40" s="22">
        <f t="shared" si="2"/>
        <v>10</v>
      </c>
      <c r="G40" s="140"/>
    </row>
    <row r="41" spans="1:8" ht="14.25" customHeight="1" thickBot="1" x14ac:dyDescent="0.25">
      <c r="A41" s="144" t="s">
        <v>725</v>
      </c>
      <c r="B41" s="676" t="s">
        <v>1158</v>
      </c>
      <c r="C41" s="648" t="s">
        <v>726</v>
      </c>
      <c r="D41" s="23">
        <v>89655</v>
      </c>
      <c r="E41" s="23">
        <v>90185</v>
      </c>
      <c r="F41" s="22">
        <f t="shared" si="2"/>
        <v>530</v>
      </c>
    </row>
    <row r="42" spans="1:8" ht="14.25" customHeight="1" thickBot="1" x14ac:dyDescent="0.25">
      <c r="A42" s="144" t="s">
        <v>727</v>
      </c>
      <c r="B42" s="670" t="s">
        <v>1727</v>
      </c>
      <c r="C42" s="646" t="s">
        <v>1999</v>
      </c>
      <c r="D42" s="23">
        <v>2345</v>
      </c>
      <c r="E42" s="23">
        <v>2740</v>
      </c>
      <c r="F42" s="23">
        <f t="shared" ref="F42" si="4">E42-D42</f>
        <v>395</v>
      </c>
      <c r="G42" s="637"/>
    </row>
    <row r="43" spans="1:8" ht="14.25" customHeight="1" thickBot="1" x14ac:dyDescent="0.25">
      <c r="A43" s="144" t="s">
        <v>728</v>
      </c>
      <c r="B43" s="676" t="s">
        <v>1834</v>
      </c>
      <c r="C43" s="646" t="s">
        <v>1850</v>
      </c>
      <c r="D43" s="23">
        <v>10925</v>
      </c>
      <c r="E43" s="23">
        <v>11095</v>
      </c>
      <c r="F43" s="23">
        <f t="shared" si="2"/>
        <v>170</v>
      </c>
      <c r="G43" s="114" t="s">
        <v>1391</v>
      </c>
    </row>
    <row r="44" spans="1:8" ht="14.25" customHeight="1" thickBot="1" x14ac:dyDescent="0.25">
      <c r="A44" s="144" t="s">
        <v>729</v>
      </c>
      <c r="B44" s="670" t="s">
        <v>1159</v>
      </c>
      <c r="C44" s="654" t="s">
        <v>730</v>
      </c>
      <c r="D44" s="23">
        <v>81440</v>
      </c>
      <c r="E44" s="23">
        <v>81795</v>
      </c>
      <c r="F44" s="22">
        <f t="shared" si="2"/>
        <v>355</v>
      </c>
      <c r="G44" s="138" t="s">
        <v>517</v>
      </c>
    </row>
    <row r="45" spans="1:8" ht="14.25" customHeight="1" thickBot="1" x14ac:dyDescent="0.25">
      <c r="A45" s="24" t="s">
        <v>731</v>
      </c>
      <c r="B45" s="676" t="s">
        <v>1160</v>
      </c>
      <c r="C45" s="648" t="s">
        <v>1573</v>
      </c>
      <c r="D45" s="23">
        <v>5695</v>
      </c>
      <c r="E45" s="23">
        <v>5910</v>
      </c>
      <c r="F45" s="22">
        <f t="shared" ref="F45" si="5">E45-D45</f>
        <v>215</v>
      </c>
      <c r="G45" s="527"/>
      <c r="H45" s="244"/>
    </row>
    <row r="46" spans="1:8" ht="14.25" customHeight="1" thickBot="1" x14ac:dyDescent="0.25">
      <c r="A46" s="163" t="s">
        <v>732</v>
      </c>
      <c r="B46" s="670" t="s">
        <v>1161</v>
      </c>
      <c r="C46" s="654" t="s">
        <v>1851</v>
      </c>
      <c r="D46" s="23">
        <v>8345</v>
      </c>
      <c r="E46" s="23">
        <v>8480</v>
      </c>
      <c r="F46" s="22">
        <f t="shared" ref="F46" si="6">E46-D46</f>
        <v>135</v>
      </c>
      <c r="G46" s="384"/>
    </row>
    <row r="47" spans="1:8" ht="14.25" customHeight="1" thickBot="1" x14ac:dyDescent="0.25">
      <c r="A47" s="163" t="s">
        <v>733</v>
      </c>
      <c r="B47" s="676" t="s">
        <v>1102</v>
      </c>
      <c r="C47" s="646" t="s">
        <v>1688</v>
      </c>
      <c r="D47" s="23">
        <v>3600</v>
      </c>
      <c r="E47" s="23">
        <v>3905</v>
      </c>
      <c r="F47" s="22">
        <f t="shared" ref="F47" si="7">E47-D47</f>
        <v>305</v>
      </c>
      <c r="G47" s="607"/>
    </row>
    <row r="48" spans="1:8" ht="15" customHeight="1" thickBot="1" x14ac:dyDescent="0.25">
      <c r="A48" s="163" t="s">
        <v>734</v>
      </c>
      <c r="B48" s="679" t="s">
        <v>1162</v>
      </c>
      <c r="C48" s="660" t="s">
        <v>1852</v>
      </c>
      <c r="D48" s="160">
        <v>51515</v>
      </c>
      <c r="E48" s="160">
        <v>51595</v>
      </c>
      <c r="F48" s="22">
        <f t="shared" si="2"/>
        <v>80</v>
      </c>
      <c r="G48" s="138" t="s">
        <v>522</v>
      </c>
    </row>
    <row r="49" spans="1:7" ht="14.25" customHeight="1" thickBot="1" x14ac:dyDescent="0.25">
      <c r="A49" s="24" t="s">
        <v>735</v>
      </c>
      <c r="B49" s="676" t="s">
        <v>1163</v>
      </c>
      <c r="C49" s="648" t="s">
        <v>1853</v>
      </c>
      <c r="D49" s="562">
        <v>11310</v>
      </c>
      <c r="E49" s="562">
        <v>11485</v>
      </c>
      <c r="F49" s="23">
        <f>E49-D49</f>
        <v>175</v>
      </c>
      <c r="G49" s="113"/>
    </row>
    <row r="50" spans="1:7" ht="14.25" customHeight="1" thickBot="1" x14ac:dyDescent="0.25">
      <c r="A50" s="152" t="s">
        <v>736</v>
      </c>
      <c r="B50" s="670" t="s">
        <v>1164</v>
      </c>
      <c r="C50" s="647" t="s">
        <v>1024</v>
      </c>
      <c r="D50" s="23">
        <v>27245</v>
      </c>
      <c r="E50" s="23">
        <v>27555</v>
      </c>
      <c r="F50" s="22">
        <f t="shared" si="2"/>
        <v>310</v>
      </c>
      <c r="G50" s="384"/>
    </row>
    <row r="51" spans="1:7" ht="14.25" customHeight="1" thickBot="1" x14ac:dyDescent="0.25">
      <c r="A51" s="144" t="s">
        <v>737</v>
      </c>
      <c r="B51" s="676" t="s">
        <v>1165</v>
      </c>
      <c r="C51" s="646" t="s">
        <v>1854</v>
      </c>
      <c r="D51" s="23">
        <v>10720</v>
      </c>
      <c r="E51" s="23">
        <v>10995</v>
      </c>
      <c r="F51" s="23">
        <f>E51-D51</f>
        <v>275</v>
      </c>
      <c r="G51" s="357"/>
    </row>
    <row r="52" spans="1:7" ht="14.25" customHeight="1" thickBot="1" x14ac:dyDescent="0.25">
      <c r="A52" s="144" t="s">
        <v>738</v>
      </c>
      <c r="B52" s="670" t="s">
        <v>1166</v>
      </c>
      <c r="C52" s="655" t="s">
        <v>1855</v>
      </c>
      <c r="D52" s="23">
        <v>7375</v>
      </c>
      <c r="E52" s="23">
        <v>7470</v>
      </c>
      <c r="F52" s="23">
        <f>E52-D52</f>
        <v>95</v>
      </c>
      <c r="G52" s="138" t="s">
        <v>528</v>
      </c>
    </row>
    <row r="53" spans="1:7" ht="15" customHeight="1" thickBot="1" x14ac:dyDescent="0.25">
      <c r="A53" s="163" t="s">
        <v>739</v>
      </c>
      <c r="B53" s="676" t="s">
        <v>1167</v>
      </c>
      <c r="C53" s="648" t="s">
        <v>974</v>
      </c>
      <c r="D53" s="30">
        <v>16985</v>
      </c>
      <c r="E53" s="30">
        <v>17155</v>
      </c>
      <c r="F53" s="22">
        <f t="shared" si="2"/>
        <v>170</v>
      </c>
      <c r="G53" s="384"/>
    </row>
    <row r="54" spans="1:7" ht="14.25" customHeight="1" thickBot="1" x14ac:dyDescent="0.25">
      <c r="A54" s="144" t="s">
        <v>740</v>
      </c>
      <c r="B54" s="670" t="s">
        <v>1168</v>
      </c>
      <c r="C54" s="646" t="s">
        <v>1856</v>
      </c>
      <c r="D54" s="574">
        <v>4735</v>
      </c>
      <c r="E54" s="574">
        <v>4800</v>
      </c>
      <c r="F54" s="23">
        <f>E54-D54</f>
        <v>65</v>
      </c>
      <c r="G54" s="355"/>
    </row>
    <row r="55" spans="1:7" ht="14.25" customHeight="1" thickBot="1" x14ac:dyDescent="0.25">
      <c r="A55" s="163" t="s">
        <v>287</v>
      </c>
      <c r="B55" s="676" t="s">
        <v>1835</v>
      </c>
      <c r="C55" s="648" t="s">
        <v>741</v>
      </c>
      <c r="D55" s="160">
        <v>46890</v>
      </c>
      <c r="E55" s="160">
        <v>47245</v>
      </c>
      <c r="F55" s="22">
        <f t="shared" si="2"/>
        <v>355</v>
      </c>
      <c r="G55" s="226"/>
    </row>
    <row r="56" spans="1:7" ht="15.75" customHeight="1" thickBot="1" x14ac:dyDescent="0.25">
      <c r="A56" s="24" t="s">
        <v>742</v>
      </c>
      <c r="B56" s="670" t="s">
        <v>1171</v>
      </c>
      <c r="C56" s="655" t="s">
        <v>1857</v>
      </c>
      <c r="D56" s="23">
        <v>32540</v>
      </c>
      <c r="E56" s="23">
        <v>33475</v>
      </c>
      <c r="F56" s="22">
        <f t="shared" si="2"/>
        <v>935</v>
      </c>
      <c r="G56" s="332"/>
    </row>
    <row r="57" spans="1:7" ht="14.25" customHeight="1" thickBot="1" x14ac:dyDescent="0.25">
      <c r="A57" s="163" t="s">
        <v>743</v>
      </c>
      <c r="B57" s="676" t="s">
        <v>1169</v>
      </c>
      <c r="C57" s="646" t="s">
        <v>1858</v>
      </c>
      <c r="D57" s="23">
        <v>3870</v>
      </c>
      <c r="E57" s="23">
        <v>3950</v>
      </c>
      <c r="F57" s="22">
        <f t="shared" ref="F57" si="8">E57-D57</f>
        <v>80</v>
      </c>
      <c r="G57" s="364"/>
    </row>
    <row r="58" spans="1:7" ht="15.75" customHeight="1" thickBot="1" x14ac:dyDescent="0.25">
      <c r="A58" s="152" t="s">
        <v>744</v>
      </c>
      <c r="B58" s="670" t="s">
        <v>1169</v>
      </c>
      <c r="C58" s="651" t="s">
        <v>1859</v>
      </c>
      <c r="D58" s="23">
        <v>23930</v>
      </c>
      <c r="E58" s="23">
        <v>24270</v>
      </c>
      <c r="F58" s="22">
        <f t="shared" si="2"/>
        <v>340</v>
      </c>
      <c r="G58" s="332"/>
    </row>
    <row r="59" spans="1:7" ht="14.25" customHeight="1" thickBot="1" x14ac:dyDescent="0.25">
      <c r="A59" s="163" t="s">
        <v>745</v>
      </c>
      <c r="B59" s="670" t="s">
        <v>1170</v>
      </c>
      <c r="C59" s="646" t="s">
        <v>1506</v>
      </c>
      <c r="D59" s="160">
        <v>9215</v>
      </c>
      <c r="E59" s="160">
        <v>9410</v>
      </c>
      <c r="F59" s="22">
        <f t="shared" ref="F59" si="9">E59-D59</f>
        <v>195</v>
      </c>
      <c r="G59" s="10"/>
    </row>
    <row r="60" spans="1:7" ht="21.75" customHeight="1" thickBot="1" x14ac:dyDescent="0.25">
      <c r="A60" s="785" t="s">
        <v>16</v>
      </c>
      <c r="B60" s="786"/>
      <c r="C60" s="786"/>
      <c r="D60" s="787"/>
      <c r="E60" s="788"/>
      <c r="F60" s="511">
        <f>SUM(F7:F59)</f>
        <v>13435</v>
      </c>
      <c r="G60" s="530"/>
    </row>
    <row r="61" spans="1:7" ht="24" customHeight="1" thickBot="1" x14ac:dyDescent="0.25">
      <c r="A61" s="512"/>
      <c r="B61" s="513"/>
      <c r="C61" s="780" t="s">
        <v>1050</v>
      </c>
      <c r="D61" s="781"/>
      <c r="E61" s="782"/>
      <c r="F61" s="353">
        <f>SUM('Общ. счетчики'!G22:G23)</f>
        <v>13810</v>
      </c>
    </row>
    <row r="62" spans="1:7" ht="0.75" customHeight="1" x14ac:dyDescent="0.2">
      <c r="C62" s="129"/>
    </row>
  </sheetData>
  <customSheetViews>
    <customSheetView guid="{59BB3A05-2517-4212-B4B0-766CE27362F6}" scale="120" showPageBreaks="1" printArea="1" state="hidden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47" zoomScale="120" zoomScaleSheetLayoutView="120" workbookViewId="0">
      <selection activeCell="F173" sqref="E173:F173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70" t="s">
        <v>497</v>
      </c>
      <c r="D1" s="771"/>
      <c r="E1" s="771"/>
    </row>
    <row r="2" spans="1:8" ht="13.5" thickBot="1" x14ac:dyDescent="0.25">
      <c r="A2" s="1" t="s">
        <v>746</v>
      </c>
      <c r="B2" s="1"/>
      <c r="C2" s="1"/>
      <c r="E2" s="797" t="s">
        <v>2024</v>
      </c>
      <c r="F2" s="797"/>
    </row>
    <row r="3" spans="1:8" ht="13.5" customHeight="1" thickBot="1" x14ac:dyDescent="0.25">
      <c r="A3" s="775" t="s">
        <v>1134</v>
      </c>
      <c r="B3" s="773" t="s">
        <v>482</v>
      </c>
      <c r="C3" s="773" t="s">
        <v>1</v>
      </c>
      <c r="D3" s="773" t="s">
        <v>2</v>
      </c>
      <c r="E3" s="773"/>
      <c r="F3" s="773" t="s">
        <v>5</v>
      </c>
    </row>
    <row r="4" spans="1:8" ht="13.5" thickBot="1" x14ac:dyDescent="0.25">
      <c r="A4" s="776"/>
      <c r="B4" s="773"/>
      <c r="C4" s="773"/>
      <c r="D4" s="773"/>
      <c r="E4" s="773"/>
      <c r="F4" s="773"/>
    </row>
    <row r="5" spans="1:8" ht="13.5" thickBot="1" x14ac:dyDescent="0.25">
      <c r="A5" s="777"/>
      <c r="B5" s="773"/>
      <c r="C5" s="773"/>
      <c r="D5" s="111" t="s">
        <v>6</v>
      </c>
      <c r="E5" s="112" t="s">
        <v>7</v>
      </c>
      <c r="F5" s="773"/>
    </row>
    <row r="6" spans="1:8" ht="15" customHeight="1" thickBot="1" x14ac:dyDescent="0.25">
      <c r="A6" s="175" t="s">
        <v>747</v>
      </c>
      <c r="B6" s="670" t="s">
        <v>1192</v>
      </c>
      <c r="C6" s="681" t="s">
        <v>1867</v>
      </c>
      <c r="D6" s="154">
        <v>11575</v>
      </c>
      <c r="E6" s="154">
        <v>11695</v>
      </c>
      <c r="F6" s="154">
        <f>E6-D6</f>
        <v>120</v>
      </c>
      <c r="G6" s="288"/>
    </row>
    <row r="7" spans="1:8" ht="15" customHeight="1" thickBot="1" x14ac:dyDescent="0.25">
      <c r="A7" s="24" t="s">
        <v>748</v>
      </c>
      <c r="B7" s="676" t="s">
        <v>1193</v>
      </c>
      <c r="C7" s="663" t="s">
        <v>1505</v>
      </c>
      <c r="D7" s="176">
        <v>4075</v>
      </c>
      <c r="E7" s="176">
        <v>4075</v>
      </c>
      <c r="F7" s="154">
        <f>E7-D7</f>
        <v>0</v>
      </c>
      <c r="G7" s="289" t="s">
        <v>2008</v>
      </c>
    </row>
    <row r="8" spans="1:8" ht="15" customHeight="1" thickBot="1" x14ac:dyDescent="0.25">
      <c r="A8" s="24" t="s">
        <v>749</v>
      </c>
      <c r="B8" s="670" t="s">
        <v>2015</v>
      </c>
      <c r="C8" s="680" t="s">
        <v>1868</v>
      </c>
      <c r="D8" s="176">
        <v>9500</v>
      </c>
      <c r="E8" s="176">
        <v>9640</v>
      </c>
      <c r="F8" s="154">
        <f>E8-D8</f>
        <v>140</v>
      </c>
    </row>
    <row r="9" spans="1:8" ht="15" customHeight="1" thickBot="1" x14ac:dyDescent="0.25">
      <c r="A9" s="533" t="s">
        <v>750</v>
      </c>
      <c r="B9" s="676" t="s">
        <v>234</v>
      </c>
      <c r="C9" s="682" t="s">
        <v>1607</v>
      </c>
      <c r="D9" s="176">
        <v>5965</v>
      </c>
      <c r="E9" s="176">
        <v>6155</v>
      </c>
      <c r="F9" s="154">
        <f>E9-D9</f>
        <v>190</v>
      </c>
      <c r="G9" s="529"/>
    </row>
    <row r="10" spans="1:8" ht="15" customHeight="1" thickBot="1" x14ac:dyDescent="0.25">
      <c r="A10" s="163" t="s">
        <v>751</v>
      </c>
      <c r="B10" s="670" t="s">
        <v>1194</v>
      </c>
      <c r="C10" s="680" t="s">
        <v>1869</v>
      </c>
      <c r="D10" s="154">
        <v>14595</v>
      </c>
      <c r="E10" s="154">
        <v>14825</v>
      </c>
      <c r="F10" s="154">
        <f t="shared" ref="F10:F34" si="0">E10-D10</f>
        <v>230</v>
      </c>
      <c r="G10" s="301"/>
    </row>
    <row r="11" spans="1:8" ht="15" customHeight="1" thickBot="1" x14ac:dyDescent="0.25">
      <c r="A11" s="152" t="s">
        <v>752</v>
      </c>
      <c r="B11" s="676" t="s">
        <v>1195</v>
      </c>
      <c r="C11" s="663" t="s">
        <v>1870</v>
      </c>
      <c r="D11" s="176">
        <v>40970</v>
      </c>
      <c r="E11" s="176">
        <v>41430</v>
      </c>
      <c r="F11" s="154">
        <f t="shared" si="0"/>
        <v>460</v>
      </c>
      <c r="G11" s="301"/>
    </row>
    <row r="12" spans="1:8" ht="15" customHeight="1" thickBot="1" x14ac:dyDescent="0.25">
      <c r="A12" s="24" t="s">
        <v>753</v>
      </c>
      <c r="B12" s="670" t="s">
        <v>1196</v>
      </c>
      <c r="C12" s="683" t="s">
        <v>1612</v>
      </c>
      <c r="D12" s="176">
        <v>11990</v>
      </c>
      <c r="E12" s="176">
        <v>12770</v>
      </c>
      <c r="F12" s="154">
        <f t="shared" ref="F12" si="1">E12-D12</f>
        <v>780</v>
      </c>
      <c r="G12" s="529"/>
    </row>
    <row r="13" spans="1:8" ht="15" customHeight="1" thickBot="1" x14ac:dyDescent="0.25">
      <c r="A13" s="24" t="s">
        <v>754</v>
      </c>
      <c r="B13" s="676" t="s">
        <v>1197</v>
      </c>
      <c r="C13" s="682" t="s">
        <v>1871</v>
      </c>
      <c r="D13" s="176">
        <v>11235</v>
      </c>
      <c r="E13" s="176">
        <v>11355</v>
      </c>
      <c r="F13" s="154">
        <f t="shared" si="0"/>
        <v>120</v>
      </c>
    </row>
    <row r="14" spans="1:8" ht="15" customHeight="1" thickBot="1" x14ac:dyDescent="0.25">
      <c r="A14" s="152" t="s">
        <v>755</v>
      </c>
      <c r="B14" s="670" t="s">
        <v>1198</v>
      </c>
      <c r="C14" s="647" t="s">
        <v>951</v>
      </c>
      <c r="D14" s="154">
        <v>65085</v>
      </c>
      <c r="E14" s="154">
        <v>65425</v>
      </c>
      <c r="F14" s="154">
        <f t="shared" si="0"/>
        <v>340</v>
      </c>
    </row>
    <row r="15" spans="1:8" ht="15" customHeight="1" thickBot="1" x14ac:dyDescent="0.25">
      <c r="A15" s="177" t="s">
        <v>756</v>
      </c>
      <c r="B15" s="676" t="s">
        <v>1860</v>
      </c>
      <c r="C15" s="646" t="s">
        <v>1872</v>
      </c>
      <c r="D15" s="154">
        <v>16715</v>
      </c>
      <c r="E15" s="154">
        <v>16980</v>
      </c>
      <c r="F15" s="154">
        <f t="shared" si="0"/>
        <v>265</v>
      </c>
      <c r="G15" s="354">
        <v>160</v>
      </c>
      <c r="H15" s="142"/>
    </row>
    <row r="16" spans="1:8" ht="15" customHeight="1" thickBot="1" x14ac:dyDescent="0.25">
      <c r="A16" s="152" t="s">
        <v>757</v>
      </c>
      <c r="B16" s="670" t="s">
        <v>1199</v>
      </c>
      <c r="C16" s="683" t="s">
        <v>1668</v>
      </c>
      <c r="D16" s="154">
        <v>3565</v>
      </c>
      <c r="E16" s="154">
        <v>3740</v>
      </c>
      <c r="F16" s="154">
        <f t="shared" ref="F16" si="2">E16-D16</f>
        <v>175</v>
      </c>
      <c r="G16" s="129"/>
    </row>
    <row r="17" spans="1:15" ht="15" customHeight="1" thickBot="1" x14ac:dyDescent="0.25">
      <c r="A17" s="24" t="s">
        <v>758</v>
      </c>
      <c r="B17" s="676" t="s">
        <v>1200</v>
      </c>
      <c r="C17" s="682" t="s">
        <v>952</v>
      </c>
      <c r="D17" s="154">
        <v>29730</v>
      </c>
      <c r="E17" s="154">
        <v>29940</v>
      </c>
      <c r="F17" s="154">
        <f t="shared" si="0"/>
        <v>210</v>
      </c>
      <c r="G17" s="561"/>
    </row>
    <row r="18" spans="1:15" ht="15" customHeight="1" thickBot="1" x14ac:dyDescent="0.25">
      <c r="A18" s="152" t="s">
        <v>759</v>
      </c>
      <c r="B18" s="670" t="s">
        <v>1201</v>
      </c>
      <c r="C18" s="683" t="s">
        <v>1643</v>
      </c>
      <c r="D18" s="154">
        <v>12960</v>
      </c>
      <c r="E18" s="154">
        <v>13275</v>
      </c>
      <c r="F18" s="154">
        <f t="shared" ref="F18" si="3">E18-D18</f>
        <v>315</v>
      </c>
    </row>
    <row r="19" spans="1:15" ht="15" customHeight="1" thickBot="1" x14ac:dyDescent="0.25">
      <c r="A19" s="152" t="s">
        <v>760</v>
      </c>
      <c r="B19" s="676" t="s">
        <v>1202</v>
      </c>
      <c r="C19" s="682" t="s">
        <v>1709</v>
      </c>
      <c r="D19" s="154">
        <v>6090</v>
      </c>
      <c r="E19" s="154">
        <v>6500</v>
      </c>
      <c r="F19" s="154">
        <f t="shared" ref="F19" si="4">E19-D19</f>
        <v>410</v>
      </c>
      <c r="G19" s="615"/>
    </row>
    <row r="20" spans="1:15" ht="15" customHeight="1" thickBot="1" x14ac:dyDescent="0.25">
      <c r="A20" s="24" t="s">
        <v>761</v>
      </c>
      <c r="B20" s="670" t="s">
        <v>1203</v>
      </c>
      <c r="C20" s="683" t="s">
        <v>1778</v>
      </c>
      <c r="D20" s="154">
        <v>41960</v>
      </c>
      <c r="E20" s="154">
        <v>42705</v>
      </c>
      <c r="F20" s="154">
        <f t="shared" si="0"/>
        <v>745</v>
      </c>
      <c r="G20" s="187"/>
    </row>
    <row r="21" spans="1:15" ht="15" customHeight="1" thickBot="1" x14ac:dyDescent="0.25">
      <c r="A21" s="152" t="s">
        <v>762</v>
      </c>
      <c r="B21" s="676" t="s">
        <v>1204</v>
      </c>
      <c r="C21" s="682" t="s">
        <v>953</v>
      </c>
      <c r="D21" s="154">
        <v>62460</v>
      </c>
      <c r="E21" s="154">
        <v>63025</v>
      </c>
      <c r="F21" s="154">
        <f t="shared" si="0"/>
        <v>565</v>
      </c>
      <c r="G21" s="34"/>
    </row>
    <row r="22" spans="1:15" ht="15" customHeight="1" thickBot="1" x14ac:dyDescent="0.25">
      <c r="A22" s="152" t="s">
        <v>763</v>
      </c>
      <c r="B22" s="670" t="s">
        <v>1205</v>
      </c>
      <c r="C22" s="683" t="s">
        <v>1873</v>
      </c>
      <c r="D22" s="154">
        <v>42970</v>
      </c>
      <c r="E22" s="154">
        <v>43500</v>
      </c>
      <c r="F22" s="154">
        <f t="shared" si="0"/>
        <v>530</v>
      </c>
      <c r="G22" s="34"/>
    </row>
    <row r="23" spans="1:15" ht="15" customHeight="1" thickBot="1" x14ac:dyDescent="0.25">
      <c r="A23" s="152" t="s">
        <v>764</v>
      </c>
      <c r="B23" s="676" t="s">
        <v>1206</v>
      </c>
      <c r="C23" s="682" t="s">
        <v>1874</v>
      </c>
      <c r="D23" s="154">
        <v>8570</v>
      </c>
      <c r="E23" s="154">
        <v>8670</v>
      </c>
      <c r="F23" s="154">
        <f t="shared" si="0"/>
        <v>100</v>
      </c>
      <c r="G23" s="34"/>
    </row>
    <row r="24" spans="1:15" ht="15" customHeight="1" thickBot="1" x14ac:dyDescent="0.25">
      <c r="A24" s="152" t="s">
        <v>1595</v>
      </c>
      <c r="B24" s="670" t="s">
        <v>1207</v>
      </c>
      <c r="C24" s="683" t="s">
        <v>1581</v>
      </c>
      <c r="D24" s="154">
        <v>5470</v>
      </c>
      <c r="E24" s="154">
        <v>5575</v>
      </c>
      <c r="F24" s="154">
        <f t="shared" ref="F24" si="5">E24-D24</f>
        <v>105</v>
      </c>
      <c r="G24" s="129"/>
    </row>
    <row r="25" spans="1:15" ht="15" customHeight="1" thickBot="1" x14ac:dyDescent="0.25">
      <c r="A25" s="152" t="s">
        <v>765</v>
      </c>
      <c r="B25" s="676" t="s">
        <v>1208</v>
      </c>
      <c r="C25" s="663" t="s">
        <v>1875</v>
      </c>
      <c r="D25" s="154">
        <v>10895</v>
      </c>
      <c r="E25" s="154">
        <v>11715</v>
      </c>
      <c r="F25" s="154">
        <f t="shared" si="0"/>
        <v>820</v>
      </c>
      <c r="G25" s="185" t="s">
        <v>955</v>
      </c>
    </row>
    <row r="26" spans="1:15" ht="15" customHeight="1" thickBot="1" x14ac:dyDescent="0.25">
      <c r="A26" s="24" t="s">
        <v>766</v>
      </c>
      <c r="B26" s="670" t="s">
        <v>1209</v>
      </c>
      <c r="C26" s="664" t="s">
        <v>1415</v>
      </c>
      <c r="D26" s="154">
        <v>7245</v>
      </c>
      <c r="E26" s="154">
        <v>7420</v>
      </c>
      <c r="F26" s="154">
        <f>E26-D26</f>
        <v>175</v>
      </c>
      <c r="G26" s="358"/>
    </row>
    <row r="27" spans="1:15" ht="15" customHeight="1" thickBot="1" x14ac:dyDescent="0.25">
      <c r="A27" s="152" t="s">
        <v>767</v>
      </c>
      <c r="B27" s="676" t="s">
        <v>1730</v>
      </c>
      <c r="C27" s="663" t="s">
        <v>1876</v>
      </c>
      <c r="D27" s="622"/>
      <c r="E27" s="622"/>
      <c r="F27" s="599">
        <v>296</v>
      </c>
      <c r="G27" s="181"/>
      <c r="O27" s="718"/>
    </row>
    <row r="28" spans="1:15" ht="15" customHeight="1" thickBot="1" x14ac:dyDescent="0.25">
      <c r="A28" s="24" t="s">
        <v>768</v>
      </c>
      <c r="B28" s="670" t="s">
        <v>1210</v>
      </c>
      <c r="C28" s="651" t="s">
        <v>1549</v>
      </c>
      <c r="D28" s="154">
        <v>3670</v>
      </c>
      <c r="E28" s="154">
        <v>3810</v>
      </c>
      <c r="F28" s="154">
        <f t="shared" ref="F28" si="6">E28-D28</f>
        <v>140</v>
      </c>
      <c r="G28" s="146" t="s">
        <v>1548</v>
      </c>
    </row>
    <row r="29" spans="1:15" ht="15" customHeight="1" thickBot="1" x14ac:dyDescent="0.25">
      <c r="A29" s="152" t="s">
        <v>769</v>
      </c>
      <c r="B29" s="676" t="s">
        <v>1861</v>
      </c>
      <c r="C29" s="663" t="s">
        <v>1674</v>
      </c>
      <c r="D29" s="562">
        <v>12340</v>
      </c>
      <c r="E29" s="562">
        <v>12870</v>
      </c>
      <c r="F29" s="154">
        <f t="shared" ref="F29" si="7">E29-D29</f>
        <v>530</v>
      </c>
      <c r="G29" s="181" t="s">
        <v>1675</v>
      </c>
    </row>
    <row r="30" spans="1:15" ht="15" customHeight="1" thickBot="1" x14ac:dyDescent="0.25">
      <c r="A30" s="152" t="s">
        <v>770</v>
      </c>
      <c r="B30" s="670" t="s">
        <v>1211</v>
      </c>
      <c r="C30" s="664" t="s">
        <v>1012</v>
      </c>
      <c r="D30" s="23">
        <v>55455</v>
      </c>
      <c r="E30" s="23">
        <v>55760</v>
      </c>
      <c r="F30" s="154">
        <f t="shared" si="0"/>
        <v>305</v>
      </c>
      <c r="G30" s="146" t="s">
        <v>1011</v>
      </c>
    </row>
    <row r="31" spans="1:15" ht="15" customHeight="1" thickBot="1" x14ac:dyDescent="0.25">
      <c r="A31" s="152" t="s">
        <v>771</v>
      </c>
      <c r="B31" s="676" t="s">
        <v>1278</v>
      </c>
      <c r="C31" s="650" t="s">
        <v>1492</v>
      </c>
      <c r="D31" s="23">
        <v>14860</v>
      </c>
      <c r="E31" s="23">
        <v>15095</v>
      </c>
      <c r="F31" s="154">
        <f t="shared" ref="F31" si="8">E31-D31</f>
        <v>235</v>
      </c>
      <c r="G31" s="183"/>
    </row>
    <row r="32" spans="1:15" ht="15" customHeight="1" thickBot="1" x14ac:dyDescent="0.25">
      <c r="A32" s="24" t="s">
        <v>772</v>
      </c>
      <c r="B32" s="670" t="s">
        <v>1212</v>
      </c>
      <c r="C32" s="664" t="s">
        <v>1877</v>
      </c>
      <c r="D32" s="154">
        <v>15925</v>
      </c>
      <c r="E32" s="154">
        <v>16050</v>
      </c>
      <c r="F32" s="154">
        <f t="shared" si="0"/>
        <v>125</v>
      </c>
      <c r="G32" s="142"/>
    </row>
    <row r="33" spans="1:7" ht="15" customHeight="1" thickBot="1" x14ac:dyDescent="0.25">
      <c r="A33" s="177" t="s">
        <v>773</v>
      </c>
      <c r="B33" s="676" t="s">
        <v>1213</v>
      </c>
      <c r="C33" s="663" t="s">
        <v>1048</v>
      </c>
      <c r="D33" s="154">
        <v>52410</v>
      </c>
      <c r="E33" s="154">
        <v>52560</v>
      </c>
      <c r="F33" s="154">
        <f t="shared" si="0"/>
        <v>150</v>
      </c>
      <c r="G33" s="185" t="s">
        <v>955</v>
      </c>
    </row>
    <row r="34" spans="1:7" ht="15" customHeight="1" thickBot="1" x14ac:dyDescent="0.25">
      <c r="A34" s="24" t="s">
        <v>774</v>
      </c>
      <c r="B34" s="670" t="s">
        <v>1374</v>
      </c>
      <c r="C34" s="654" t="s">
        <v>1692</v>
      </c>
      <c r="D34" s="23">
        <v>11050</v>
      </c>
      <c r="E34" s="23">
        <v>11180</v>
      </c>
      <c r="F34" s="154">
        <f t="shared" si="0"/>
        <v>130</v>
      </c>
      <c r="G34" s="612"/>
    </row>
    <row r="35" spans="1:7" ht="15" customHeight="1" thickBot="1" x14ac:dyDescent="0.25">
      <c r="A35" s="152" t="s">
        <v>775</v>
      </c>
      <c r="B35" s="676" t="s">
        <v>1862</v>
      </c>
      <c r="C35" s="663" t="s">
        <v>1878</v>
      </c>
      <c r="D35" s="23">
        <v>8680</v>
      </c>
      <c r="E35" s="23">
        <v>8815</v>
      </c>
      <c r="F35" s="154">
        <f>E35-D35</f>
        <v>135</v>
      </c>
      <c r="G35" s="183"/>
    </row>
    <row r="36" spans="1:7" ht="15" customHeight="1" thickBot="1" x14ac:dyDescent="0.25">
      <c r="A36" s="24" t="s">
        <v>776</v>
      </c>
      <c r="B36" s="670" t="s">
        <v>1214</v>
      </c>
      <c r="C36" s="664" t="s">
        <v>1049</v>
      </c>
      <c r="D36" s="23">
        <v>63185</v>
      </c>
      <c r="E36" s="23">
        <v>63460</v>
      </c>
      <c r="F36" s="154">
        <f t="shared" ref="F36:F50" si="9">E36-D36</f>
        <v>275</v>
      </c>
      <c r="G36" s="186"/>
    </row>
    <row r="37" spans="1:7" ht="15" customHeight="1" thickBot="1" x14ac:dyDescent="0.25">
      <c r="A37" s="152" t="s">
        <v>777</v>
      </c>
      <c r="B37" s="676" t="s">
        <v>1215</v>
      </c>
      <c r="C37" s="663" t="s">
        <v>1879</v>
      </c>
      <c r="D37" s="23">
        <v>21735</v>
      </c>
      <c r="E37" s="23">
        <v>22050</v>
      </c>
      <c r="F37" s="154">
        <f t="shared" si="9"/>
        <v>315</v>
      </c>
      <c r="G37" s="235"/>
    </row>
    <row r="38" spans="1:7" ht="15" customHeight="1" thickBot="1" x14ac:dyDescent="0.25">
      <c r="A38" s="24" t="s">
        <v>778</v>
      </c>
      <c r="B38" s="670" t="s">
        <v>1216</v>
      </c>
      <c r="C38" s="664" t="s">
        <v>779</v>
      </c>
      <c r="D38" s="23">
        <v>82030</v>
      </c>
      <c r="E38" s="23">
        <v>82400</v>
      </c>
      <c r="F38" s="154">
        <f t="shared" si="9"/>
        <v>370</v>
      </c>
      <c r="G38" s="183"/>
    </row>
    <row r="39" spans="1:7" ht="15" customHeight="1" thickBot="1" x14ac:dyDescent="0.25">
      <c r="A39" s="152" t="s">
        <v>780</v>
      </c>
      <c r="B39" s="676" t="s">
        <v>1217</v>
      </c>
      <c r="C39" s="682" t="s">
        <v>1669</v>
      </c>
      <c r="D39" s="154">
        <v>8120</v>
      </c>
      <c r="E39" s="154">
        <v>8350</v>
      </c>
      <c r="F39" s="154">
        <f t="shared" ref="F39" si="10">E39-D39</f>
        <v>230</v>
      </c>
      <c r="G39" s="181"/>
    </row>
    <row r="40" spans="1:7" ht="13.5" customHeight="1" thickBot="1" x14ac:dyDescent="0.25">
      <c r="A40" s="24" t="s">
        <v>781</v>
      </c>
      <c r="B40" s="670" t="s">
        <v>1218</v>
      </c>
      <c r="C40" s="657" t="s">
        <v>782</v>
      </c>
      <c r="D40" s="154">
        <v>60240</v>
      </c>
      <c r="E40" s="154">
        <v>60635</v>
      </c>
      <c r="F40" s="154">
        <f t="shared" si="9"/>
        <v>395</v>
      </c>
      <c r="G40" s="183"/>
    </row>
    <row r="41" spans="1:7" ht="14.25" customHeight="1" thickBot="1" x14ac:dyDescent="0.25">
      <c r="A41" s="152" t="s">
        <v>783</v>
      </c>
      <c r="B41" s="686" t="s">
        <v>1219</v>
      </c>
      <c r="C41" s="658" t="s">
        <v>1880</v>
      </c>
      <c r="D41" s="154">
        <v>14510</v>
      </c>
      <c r="E41" s="154">
        <v>14770</v>
      </c>
      <c r="F41" s="154">
        <f>E41-D41</f>
        <v>260</v>
      </c>
      <c r="G41" s="183"/>
    </row>
    <row r="42" spans="1:7" ht="15" customHeight="1" thickBot="1" x14ac:dyDescent="0.25">
      <c r="A42" s="158" t="s">
        <v>784</v>
      </c>
      <c r="B42" s="670" t="s">
        <v>1220</v>
      </c>
      <c r="C42" s="657" t="s">
        <v>1881</v>
      </c>
      <c r="D42" s="154">
        <v>101615</v>
      </c>
      <c r="E42" s="154">
        <v>101760</v>
      </c>
      <c r="F42" s="154">
        <f t="shared" si="9"/>
        <v>145</v>
      </c>
      <c r="G42" s="184" t="s">
        <v>785</v>
      </c>
    </row>
    <row r="43" spans="1:7" ht="15" customHeight="1" thickBot="1" x14ac:dyDescent="0.25">
      <c r="A43" s="152" t="s">
        <v>786</v>
      </c>
      <c r="B43" s="676" t="s">
        <v>1221</v>
      </c>
      <c r="C43" s="658" t="s">
        <v>1497</v>
      </c>
      <c r="D43" s="154">
        <v>9755</v>
      </c>
      <c r="E43" s="154">
        <v>10005</v>
      </c>
      <c r="F43" s="154">
        <f t="shared" ref="F43" si="11">E43-D43</f>
        <v>250</v>
      </c>
      <c r="G43" s="183"/>
    </row>
    <row r="44" spans="1:7" ht="15" customHeight="1" thickBot="1" x14ac:dyDescent="0.25">
      <c r="A44" s="152" t="s">
        <v>787</v>
      </c>
      <c r="B44" s="670" t="s">
        <v>1863</v>
      </c>
      <c r="C44" s="664" t="s">
        <v>1013</v>
      </c>
      <c r="D44" s="23">
        <v>18950</v>
      </c>
      <c r="E44" s="23">
        <v>19555</v>
      </c>
      <c r="F44" s="154">
        <f t="shared" si="9"/>
        <v>605</v>
      </c>
      <c r="G44" s="146" t="s">
        <v>1011</v>
      </c>
    </row>
    <row r="45" spans="1:7" ht="15" customHeight="1" thickBot="1" x14ac:dyDescent="0.25">
      <c r="A45" s="152" t="s">
        <v>788</v>
      </c>
      <c r="B45" s="676" t="s">
        <v>1222</v>
      </c>
      <c r="C45" s="682" t="s">
        <v>1691</v>
      </c>
      <c r="D45" s="154">
        <v>16765</v>
      </c>
      <c r="E45" s="154">
        <v>16945</v>
      </c>
      <c r="F45" s="154">
        <f t="shared" si="9"/>
        <v>180</v>
      </c>
      <c r="G45" s="613"/>
    </row>
    <row r="46" spans="1:7" ht="15" customHeight="1" thickBot="1" x14ac:dyDescent="0.25">
      <c r="A46" s="24" t="s">
        <v>789</v>
      </c>
      <c r="B46" s="670" t="s">
        <v>1223</v>
      </c>
      <c r="C46" s="664" t="s">
        <v>1882</v>
      </c>
      <c r="D46" s="23">
        <v>29505</v>
      </c>
      <c r="E46" s="23">
        <v>29625</v>
      </c>
      <c r="F46" s="154">
        <f t="shared" si="9"/>
        <v>120</v>
      </c>
      <c r="G46" s="188"/>
    </row>
    <row r="47" spans="1:7" ht="15" customHeight="1" thickBot="1" x14ac:dyDescent="0.25">
      <c r="A47" s="161" t="s">
        <v>790</v>
      </c>
      <c r="B47" s="676" t="s">
        <v>1224</v>
      </c>
      <c r="C47" s="684" t="s">
        <v>1707</v>
      </c>
      <c r="D47" s="161">
        <v>4890</v>
      </c>
      <c r="E47" s="161">
        <v>5180</v>
      </c>
      <c r="F47" s="154">
        <f t="shared" ref="F47" si="12">E47-D47</f>
        <v>290</v>
      </c>
      <c r="G47" s="183"/>
    </row>
    <row r="48" spans="1:7" ht="15" customHeight="1" thickBot="1" x14ac:dyDescent="0.25">
      <c r="A48" s="23">
        <v>43</v>
      </c>
      <c r="B48" s="670" t="s">
        <v>1225</v>
      </c>
      <c r="C48" s="651" t="s">
        <v>1883</v>
      </c>
      <c r="D48" s="161">
        <v>22470</v>
      </c>
      <c r="E48" s="161">
        <v>22590</v>
      </c>
      <c r="F48" s="154">
        <f t="shared" si="9"/>
        <v>120</v>
      </c>
      <c r="G48" s="322"/>
    </row>
    <row r="49" spans="1:15" ht="15.75" customHeight="1" thickBot="1" x14ac:dyDescent="0.25">
      <c r="A49" s="23">
        <v>44</v>
      </c>
      <c r="B49" s="676" t="s">
        <v>1226</v>
      </c>
      <c r="C49" s="658" t="s">
        <v>1884</v>
      </c>
      <c r="D49" s="154">
        <v>29710</v>
      </c>
      <c r="E49" s="154">
        <v>30030</v>
      </c>
      <c r="F49" s="154">
        <f t="shared" si="9"/>
        <v>320</v>
      </c>
      <c r="G49" s="598"/>
      <c r="M49" t="s">
        <v>1376</v>
      </c>
    </row>
    <row r="50" spans="1:15" ht="15" customHeight="1" thickBot="1" x14ac:dyDescent="0.25">
      <c r="A50" s="22">
        <v>45</v>
      </c>
      <c r="B50" s="670" t="s">
        <v>1227</v>
      </c>
      <c r="C50" s="664" t="s">
        <v>1885</v>
      </c>
      <c r="D50" s="23">
        <v>16375</v>
      </c>
      <c r="E50" s="23">
        <v>16515</v>
      </c>
      <c r="F50" s="154">
        <f t="shared" si="9"/>
        <v>140</v>
      </c>
      <c r="G50" s="183"/>
    </row>
    <row r="51" spans="1:15" ht="15" customHeight="1" thickBot="1" x14ac:dyDescent="0.25">
      <c r="A51" s="32" t="s">
        <v>791</v>
      </c>
      <c r="B51" s="676" t="s">
        <v>1864</v>
      </c>
      <c r="C51" s="663" t="s">
        <v>1886</v>
      </c>
      <c r="D51" s="154">
        <v>66015</v>
      </c>
      <c r="E51" s="622">
        <v>66300</v>
      </c>
      <c r="F51" s="154">
        <f t="shared" ref="F51:F75" si="13">E51-D51</f>
        <v>285</v>
      </c>
      <c r="G51" s="185" t="s">
        <v>792</v>
      </c>
    </row>
    <row r="52" spans="1:15" ht="16.5" customHeight="1" thickBot="1" x14ac:dyDescent="0.25">
      <c r="A52" s="22">
        <v>47</v>
      </c>
      <c r="B52" s="670" t="s">
        <v>1086</v>
      </c>
      <c r="C52" s="664" t="s">
        <v>1887</v>
      </c>
      <c r="D52" s="154">
        <v>17760</v>
      </c>
      <c r="E52" s="154">
        <v>17925</v>
      </c>
      <c r="F52" s="154">
        <f t="shared" si="13"/>
        <v>165</v>
      </c>
      <c r="G52" s="315"/>
    </row>
    <row r="53" spans="1:15" ht="15" customHeight="1" thickBot="1" x14ac:dyDescent="0.25">
      <c r="A53" s="23">
        <v>48</v>
      </c>
      <c r="B53" s="676" t="s">
        <v>1228</v>
      </c>
      <c r="C53" s="658" t="s">
        <v>1888</v>
      </c>
      <c r="D53" s="154">
        <v>34445</v>
      </c>
      <c r="E53" s="154">
        <v>34550</v>
      </c>
      <c r="F53" s="154">
        <f t="shared" si="13"/>
        <v>105</v>
      </c>
    </row>
    <row r="54" spans="1:15" ht="15" customHeight="1" thickBot="1" x14ac:dyDescent="0.25">
      <c r="A54" s="22">
        <v>49</v>
      </c>
      <c r="B54" s="670" t="s">
        <v>1865</v>
      </c>
      <c r="C54" s="651" t="s">
        <v>1889</v>
      </c>
      <c r="D54" s="154">
        <v>34045</v>
      </c>
      <c r="E54" s="154">
        <v>34615</v>
      </c>
      <c r="F54" s="154">
        <f t="shared" si="13"/>
        <v>570</v>
      </c>
    </row>
    <row r="55" spans="1:15" ht="15" customHeight="1" thickBot="1" x14ac:dyDescent="0.25">
      <c r="A55" s="23">
        <v>50</v>
      </c>
      <c r="B55" s="670" t="s">
        <v>1229</v>
      </c>
      <c r="C55" s="650" t="s">
        <v>1890</v>
      </c>
      <c r="D55" s="154">
        <v>1320</v>
      </c>
      <c r="E55" s="154">
        <v>1650</v>
      </c>
      <c r="F55" s="154">
        <f t="shared" si="13"/>
        <v>330</v>
      </c>
      <c r="G55" s="34"/>
    </row>
    <row r="56" spans="1:15" ht="15.75" customHeight="1" thickBot="1" x14ac:dyDescent="0.25">
      <c r="A56" s="144" t="s">
        <v>793</v>
      </c>
      <c r="B56" s="670" t="s">
        <v>1230</v>
      </c>
      <c r="C56" s="649" t="s">
        <v>1891</v>
      </c>
      <c r="D56" s="282">
        <v>240770</v>
      </c>
      <c r="E56" s="282">
        <v>241880</v>
      </c>
      <c r="F56" s="23">
        <f t="shared" si="13"/>
        <v>1110</v>
      </c>
    </row>
    <row r="57" spans="1:15" ht="15" customHeight="1" thickBot="1" x14ac:dyDescent="0.25">
      <c r="A57" s="24" t="s">
        <v>794</v>
      </c>
      <c r="B57" s="676" t="s">
        <v>1231</v>
      </c>
      <c r="C57" s="648" t="s">
        <v>1892</v>
      </c>
      <c r="D57" s="154">
        <v>29560</v>
      </c>
      <c r="E57" s="154">
        <v>29765</v>
      </c>
      <c r="F57" s="154">
        <f t="shared" si="13"/>
        <v>205</v>
      </c>
    </row>
    <row r="58" spans="1:15" ht="15" customHeight="1" thickBot="1" x14ac:dyDescent="0.25">
      <c r="A58" s="24" t="s">
        <v>795</v>
      </c>
      <c r="B58" s="670" t="s">
        <v>1232</v>
      </c>
      <c r="C58" s="649" t="s">
        <v>1665</v>
      </c>
      <c r="D58" s="154">
        <v>15140</v>
      </c>
      <c r="E58" s="154">
        <v>15980</v>
      </c>
      <c r="F58" s="154">
        <f t="shared" ref="F58" si="14">E58-D58</f>
        <v>840</v>
      </c>
      <c r="O58" s="108"/>
    </row>
    <row r="59" spans="1:15" ht="15" customHeight="1" thickBot="1" x14ac:dyDescent="0.25">
      <c r="A59" s="163" t="s">
        <v>796</v>
      </c>
      <c r="B59" s="676" t="s">
        <v>2020</v>
      </c>
      <c r="C59" s="648" t="s">
        <v>1893</v>
      </c>
      <c r="D59" s="26">
        <v>64750</v>
      </c>
      <c r="E59" s="26">
        <v>64825</v>
      </c>
      <c r="F59" s="154">
        <f t="shared" si="13"/>
        <v>75</v>
      </c>
      <c r="G59" s="129"/>
    </row>
    <row r="60" spans="1:15" ht="15" customHeight="1" thickBot="1" x14ac:dyDescent="0.25">
      <c r="A60" s="163" t="s">
        <v>797</v>
      </c>
      <c r="B60" s="670" t="s">
        <v>1233</v>
      </c>
      <c r="C60" s="651" t="s">
        <v>1894</v>
      </c>
      <c r="D60" s="154">
        <v>34970</v>
      </c>
      <c r="E60" s="154">
        <v>35250</v>
      </c>
      <c r="F60" s="154">
        <f t="shared" si="13"/>
        <v>280</v>
      </c>
      <c r="G60" s="185" t="s">
        <v>798</v>
      </c>
    </row>
    <row r="61" spans="1:15" ht="15" customHeight="1" thickBot="1" x14ac:dyDescent="0.25">
      <c r="A61" s="24" t="s">
        <v>799</v>
      </c>
      <c r="B61" s="676" t="s">
        <v>1234</v>
      </c>
      <c r="C61" s="650" t="s">
        <v>2000</v>
      </c>
      <c r="D61" s="22">
        <v>610</v>
      </c>
      <c r="E61" s="22">
        <v>720</v>
      </c>
      <c r="F61" s="154">
        <f t="shared" ref="F61" si="15">E61-D61</f>
        <v>110</v>
      </c>
      <c r="G61" s="611"/>
    </row>
    <row r="62" spans="1:15" ht="15" customHeight="1" thickBot="1" x14ac:dyDescent="0.25">
      <c r="A62" s="24" t="s">
        <v>800</v>
      </c>
      <c r="B62" s="670" t="s">
        <v>1235</v>
      </c>
      <c r="C62" s="651" t="s">
        <v>1493</v>
      </c>
      <c r="D62" s="22">
        <v>6350</v>
      </c>
      <c r="E62" s="22">
        <v>6485</v>
      </c>
      <c r="F62" s="154">
        <f t="shared" ref="F62" si="16">E62-D62</f>
        <v>135</v>
      </c>
      <c r="G62" s="183"/>
    </row>
    <row r="63" spans="1:15" ht="15" customHeight="1" thickBot="1" x14ac:dyDescent="0.25">
      <c r="A63" s="24" t="s">
        <v>801</v>
      </c>
      <c r="B63" s="676" t="s">
        <v>1236</v>
      </c>
      <c r="C63" s="685" t="s">
        <v>971</v>
      </c>
      <c r="D63" s="22">
        <v>47445</v>
      </c>
      <c r="E63" s="22">
        <v>47630</v>
      </c>
      <c r="F63" s="154">
        <f t="shared" ref="F63" si="17">E63-D63</f>
        <v>185</v>
      </c>
      <c r="G63" s="181"/>
    </row>
    <row r="64" spans="1:15" ht="15" customHeight="1" thickBot="1" x14ac:dyDescent="0.25">
      <c r="A64" s="152" t="s">
        <v>802</v>
      </c>
      <c r="B64" s="670" t="s">
        <v>1866</v>
      </c>
      <c r="C64" s="649" t="s">
        <v>1895</v>
      </c>
      <c r="D64" s="23">
        <v>15310</v>
      </c>
      <c r="E64" s="23">
        <v>15530</v>
      </c>
      <c r="F64" s="154">
        <f t="shared" si="13"/>
        <v>220</v>
      </c>
      <c r="G64" s="183"/>
    </row>
    <row r="65" spans="1:15" ht="15" customHeight="1" thickBot="1" x14ac:dyDescent="0.25">
      <c r="A65" s="152" t="s">
        <v>1647</v>
      </c>
      <c r="B65" s="676" t="s">
        <v>1237</v>
      </c>
      <c r="C65" s="648" t="s">
        <v>1644</v>
      </c>
      <c r="D65" s="282">
        <v>4400</v>
      </c>
      <c r="E65" s="282">
        <v>4535</v>
      </c>
      <c r="F65" s="154">
        <f t="shared" ref="F65" si="18">E65-D65</f>
        <v>135</v>
      </c>
      <c r="G65" s="129"/>
    </row>
    <row r="66" spans="1:15" ht="15" customHeight="1" thickBot="1" x14ac:dyDescent="0.25">
      <c r="A66" s="152" t="s">
        <v>803</v>
      </c>
      <c r="B66" s="670" t="s">
        <v>1238</v>
      </c>
      <c r="C66" s="664" t="s">
        <v>1896</v>
      </c>
      <c r="D66" s="282">
        <v>18995</v>
      </c>
      <c r="E66" s="282">
        <v>19245</v>
      </c>
      <c r="F66" s="154">
        <f t="shared" si="13"/>
        <v>250</v>
      </c>
      <c r="G66" s="234"/>
    </row>
    <row r="67" spans="1:15" ht="15" customHeight="1" thickBot="1" x14ac:dyDescent="0.25">
      <c r="A67" s="152" t="s">
        <v>804</v>
      </c>
      <c r="B67" s="676" t="s">
        <v>1239</v>
      </c>
      <c r="C67" s="648" t="s">
        <v>1630</v>
      </c>
      <c r="D67" s="282">
        <v>17590</v>
      </c>
      <c r="E67" s="282">
        <v>18215</v>
      </c>
      <c r="F67" s="154">
        <f t="shared" ref="F67" si="19">E67-D67</f>
        <v>625</v>
      </c>
      <c r="G67" s="235"/>
    </row>
    <row r="68" spans="1:15" ht="15" customHeight="1" thickBot="1" x14ac:dyDescent="0.25">
      <c r="A68" s="229" t="s">
        <v>805</v>
      </c>
      <c r="B68" s="670" t="s">
        <v>1240</v>
      </c>
      <c r="C68" s="659" t="s">
        <v>1713</v>
      </c>
      <c r="D68" s="154">
        <v>2675</v>
      </c>
      <c r="E68" s="154">
        <v>2990</v>
      </c>
      <c r="F68" s="154">
        <f t="shared" ref="F68" si="20">E68-D68</f>
        <v>315</v>
      </c>
      <c r="G68" s="624"/>
    </row>
    <row r="69" spans="1:15" ht="15" customHeight="1" thickBot="1" x14ac:dyDescent="0.25">
      <c r="A69" s="174" t="s">
        <v>806</v>
      </c>
      <c r="B69" s="676" t="s">
        <v>1241</v>
      </c>
      <c r="C69" s="646" t="s">
        <v>1897</v>
      </c>
      <c r="D69" s="622">
        <v>57605</v>
      </c>
      <c r="E69" s="622">
        <v>58010</v>
      </c>
      <c r="F69" s="154">
        <f t="shared" ref="F69" si="21">E69-D69</f>
        <v>405</v>
      </c>
      <c r="G69" s="714"/>
    </row>
    <row r="70" spans="1:15" ht="15" customHeight="1" thickBot="1" x14ac:dyDescent="0.25">
      <c r="A70" s="152" t="s">
        <v>807</v>
      </c>
      <c r="B70" s="670" t="s">
        <v>1242</v>
      </c>
      <c r="C70" s="664" t="s">
        <v>1017</v>
      </c>
      <c r="D70" s="157">
        <v>19295</v>
      </c>
      <c r="E70" s="157">
        <v>19355</v>
      </c>
      <c r="F70" s="154">
        <f t="shared" si="13"/>
        <v>60</v>
      </c>
      <c r="G70" s="146" t="s">
        <v>1018</v>
      </c>
    </row>
    <row r="71" spans="1:15" ht="15" customHeight="1" thickBot="1" x14ac:dyDescent="0.25">
      <c r="A71" s="152" t="s">
        <v>808</v>
      </c>
      <c r="B71" s="676" t="s">
        <v>1243</v>
      </c>
      <c r="C71" s="648" t="s">
        <v>809</v>
      </c>
      <c r="D71" s="22">
        <v>31955</v>
      </c>
      <c r="E71" s="22">
        <v>32205</v>
      </c>
      <c r="F71" s="154">
        <f t="shared" si="13"/>
        <v>250</v>
      </c>
    </row>
    <row r="72" spans="1:15" ht="14.25" customHeight="1" thickBot="1" x14ac:dyDescent="0.25">
      <c r="A72" s="152" t="s">
        <v>810</v>
      </c>
      <c r="B72" s="670" t="s">
        <v>1244</v>
      </c>
      <c r="C72" s="664" t="s">
        <v>1898</v>
      </c>
      <c r="D72" s="23">
        <v>28910</v>
      </c>
      <c r="E72" s="23">
        <v>29165</v>
      </c>
      <c r="F72" s="154">
        <f t="shared" si="13"/>
        <v>255</v>
      </c>
      <c r="G72" s="322"/>
    </row>
    <row r="73" spans="1:15" ht="15" customHeight="1" thickBot="1" x14ac:dyDescent="0.25">
      <c r="A73" s="152" t="s">
        <v>811</v>
      </c>
      <c r="B73" s="670" t="s">
        <v>1245</v>
      </c>
      <c r="C73" s="663" t="s">
        <v>1574</v>
      </c>
      <c r="D73" s="23">
        <v>2280</v>
      </c>
      <c r="E73" s="23">
        <v>2380</v>
      </c>
      <c r="F73" s="154">
        <f t="shared" ref="F73" si="22">E73-D73</f>
        <v>100</v>
      </c>
    </row>
    <row r="74" spans="1:15" ht="15" customHeight="1" thickBot="1" x14ac:dyDescent="0.25">
      <c r="A74" s="152" t="s">
        <v>1593</v>
      </c>
      <c r="B74" s="687" t="s">
        <v>1246</v>
      </c>
      <c r="C74" s="152" t="s">
        <v>1899</v>
      </c>
      <c r="D74" s="614"/>
      <c r="E74" s="614"/>
      <c r="F74" s="599">
        <v>266</v>
      </c>
      <c r="G74" s="798"/>
      <c r="H74" s="799"/>
      <c r="I74" s="799"/>
      <c r="J74" s="799"/>
      <c r="K74" s="799"/>
      <c r="L74" s="799"/>
      <c r="M74" s="799"/>
      <c r="N74" s="799"/>
      <c r="O74" s="799"/>
    </row>
    <row r="75" spans="1:15" ht="15" customHeight="1" thickBot="1" x14ac:dyDescent="0.25">
      <c r="A75" s="152" t="s">
        <v>812</v>
      </c>
      <c r="B75" s="689" t="s">
        <v>1247</v>
      </c>
      <c r="C75" s="663" t="s">
        <v>1905</v>
      </c>
      <c r="D75" s="23">
        <v>4985</v>
      </c>
      <c r="E75" s="23">
        <v>4990</v>
      </c>
      <c r="F75" s="154">
        <f t="shared" si="13"/>
        <v>5</v>
      </c>
      <c r="G75" s="601" t="s">
        <v>1624</v>
      </c>
    </row>
    <row r="76" spans="1:15" ht="15" customHeight="1" thickBot="1" x14ac:dyDescent="0.25">
      <c r="A76" s="24" t="s">
        <v>813</v>
      </c>
      <c r="B76" s="676" t="s">
        <v>1248</v>
      </c>
      <c r="C76" s="663" t="s">
        <v>1906</v>
      </c>
      <c r="D76" s="23">
        <v>43530</v>
      </c>
      <c r="E76" s="23">
        <v>44370</v>
      </c>
      <c r="F76" s="154">
        <f>E76-D76</f>
        <v>840</v>
      </c>
      <c r="G76" s="355"/>
    </row>
    <row r="77" spans="1:15" ht="15" customHeight="1" thickBot="1" x14ac:dyDescent="0.25">
      <c r="A77" s="152" t="s">
        <v>814</v>
      </c>
      <c r="B77" s="670" t="s">
        <v>1410</v>
      </c>
      <c r="C77" s="690" t="s">
        <v>1907</v>
      </c>
      <c r="D77" s="562">
        <v>8935</v>
      </c>
      <c r="E77" s="562">
        <v>9095</v>
      </c>
      <c r="F77" s="572">
        <f t="shared" ref="F77:F82" si="23">E77-D77</f>
        <v>160</v>
      </c>
      <c r="G77" s="185"/>
    </row>
    <row r="78" spans="1:15" ht="15" customHeight="1" thickBot="1" x14ac:dyDescent="0.25">
      <c r="A78" s="24" t="s">
        <v>816</v>
      </c>
      <c r="B78" s="676" t="s">
        <v>1249</v>
      </c>
      <c r="C78" s="663" t="s">
        <v>1908</v>
      </c>
      <c r="D78" s="282">
        <v>9475</v>
      </c>
      <c r="E78" s="282">
        <v>9615</v>
      </c>
      <c r="F78" s="154">
        <f t="shared" si="23"/>
        <v>140</v>
      </c>
      <c r="G78" s="185" t="s">
        <v>815</v>
      </c>
    </row>
    <row r="79" spans="1:15" ht="15" customHeight="1" thickBot="1" x14ac:dyDescent="0.25">
      <c r="A79" s="152" t="s">
        <v>817</v>
      </c>
      <c r="B79" s="670" t="s">
        <v>1250</v>
      </c>
      <c r="C79" s="691" t="s">
        <v>1710</v>
      </c>
      <c r="D79" s="23">
        <v>3970</v>
      </c>
      <c r="E79" s="23">
        <v>4275</v>
      </c>
      <c r="F79" s="154">
        <f t="shared" si="23"/>
        <v>305</v>
      </c>
      <c r="G79" s="619"/>
    </row>
    <row r="80" spans="1:15" ht="15" customHeight="1" thickBot="1" x14ac:dyDescent="0.25">
      <c r="A80" s="24" t="s">
        <v>818</v>
      </c>
      <c r="B80" s="676" t="s">
        <v>1251</v>
      </c>
      <c r="C80" s="655" t="s">
        <v>1725</v>
      </c>
      <c r="D80" s="23">
        <v>2645</v>
      </c>
      <c r="E80" s="23">
        <v>2940</v>
      </c>
      <c r="F80" s="154">
        <f t="shared" ref="F80" si="24">E80-D80</f>
        <v>295</v>
      </c>
      <c r="G80" s="636" t="s">
        <v>1724</v>
      </c>
    </row>
    <row r="81" spans="1:10" ht="15" customHeight="1" thickBot="1" x14ac:dyDescent="0.25">
      <c r="A81" s="152" t="s">
        <v>819</v>
      </c>
      <c r="B81" s="670" t="s">
        <v>1245</v>
      </c>
      <c r="C81" s="691" t="s">
        <v>1909</v>
      </c>
      <c r="D81" s="23">
        <v>8700</v>
      </c>
      <c r="E81" s="23">
        <v>8800</v>
      </c>
      <c r="F81" s="154">
        <f t="shared" si="23"/>
        <v>100</v>
      </c>
    </row>
    <row r="82" spans="1:10" ht="15" customHeight="1" thickBot="1" x14ac:dyDescent="0.25">
      <c r="A82" s="24" t="s">
        <v>820</v>
      </c>
      <c r="B82" s="676" t="s">
        <v>1252</v>
      </c>
      <c r="C82" s="655" t="s">
        <v>1910</v>
      </c>
      <c r="D82" s="23">
        <v>1090</v>
      </c>
      <c r="E82" s="23">
        <v>1140</v>
      </c>
      <c r="F82" s="154">
        <f t="shared" si="23"/>
        <v>50</v>
      </c>
      <c r="G82" s="606" t="s">
        <v>1624</v>
      </c>
    </row>
    <row r="83" spans="1:10" ht="17.25" customHeight="1" thickBot="1" x14ac:dyDescent="0.25">
      <c r="A83" s="152" t="s">
        <v>821</v>
      </c>
      <c r="B83" s="670" t="s">
        <v>1253</v>
      </c>
      <c r="C83" s="691" t="s">
        <v>1911</v>
      </c>
      <c r="D83" s="23">
        <v>14360</v>
      </c>
      <c r="E83" s="23">
        <v>14410</v>
      </c>
      <c r="F83" s="154">
        <f t="shared" ref="F83:F103" si="25">E83-D83</f>
        <v>50</v>
      </c>
      <c r="G83" s="552"/>
    </row>
    <row r="84" spans="1:10" ht="15" customHeight="1" thickBot="1" x14ac:dyDescent="0.25">
      <c r="A84" s="152" t="s">
        <v>822</v>
      </c>
      <c r="B84" s="676" t="s">
        <v>1254</v>
      </c>
      <c r="C84" s="655" t="s">
        <v>1648</v>
      </c>
      <c r="D84" s="23">
        <v>30</v>
      </c>
      <c r="E84" s="23">
        <v>30</v>
      </c>
      <c r="F84" s="622">
        <f t="shared" ref="F84" si="26">E84-D84</f>
        <v>0</v>
      </c>
      <c r="G84" s="606" t="s">
        <v>1624</v>
      </c>
    </row>
    <row r="85" spans="1:10" ht="15" customHeight="1" thickBot="1" x14ac:dyDescent="0.25">
      <c r="A85" s="152" t="s">
        <v>823</v>
      </c>
      <c r="B85" s="670" t="s">
        <v>1255</v>
      </c>
      <c r="C85" s="663" t="s">
        <v>964</v>
      </c>
      <c r="D85" s="23">
        <v>23540</v>
      </c>
      <c r="E85" s="23">
        <v>23640</v>
      </c>
      <c r="F85" s="154">
        <f t="shared" si="25"/>
        <v>100</v>
      </c>
      <c r="G85" s="554"/>
    </row>
    <row r="86" spans="1:10" ht="14.25" customHeight="1" thickBot="1" x14ac:dyDescent="0.25">
      <c r="A86" s="24" t="s">
        <v>824</v>
      </c>
      <c r="B86" s="692" t="s">
        <v>1256</v>
      </c>
      <c r="C86" s="693" t="s">
        <v>1912</v>
      </c>
      <c r="D86" s="23">
        <v>25865</v>
      </c>
      <c r="E86" s="23">
        <v>25930</v>
      </c>
      <c r="F86" s="154">
        <f t="shared" si="25"/>
        <v>65</v>
      </c>
      <c r="G86" s="555"/>
    </row>
    <row r="87" spans="1:10" ht="15" customHeight="1" thickBot="1" x14ac:dyDescent="0.25">
      <c r="A87" s="302" t="s">
        <v>825</v>
      </c>
      <c r="B87" s="688" t="s">
        <v>1900</v>
      </c>
      <c r="C87" s="694" t="s">
        <v>1913</v>
      </c>
      <c r="D87" s="282">
        <v>7535</v>
      </c>
      <c r="E87" s="282">
        <v>7600</v>
      </c>
      <c r="F87" s="154">
        <f t="shared" si="25"/>
        <v>65</v>
      </c>
      <c r="G87" s="556" t="s">
        <v>1056</v>
      </c>
    </row>
    <row r="88" spans="1:10" ht="15" customHeight="1" thickBot="1" x14ac:dyDescent="0.25">
      <c r="A88" s="152" t="s">
        <v>826</v>
      </c>
      <c r="B88" s="676" t="s">
        <v>1257</v>
      </c>
      <c r="C88" s="695" t="s">
        <v>1914</v>
      </c>
      <c r="D88" s="23">
        <v>2605</v>
      </c>
      <c r="E88" s="23">
        <v>2635</v>
      </c>
      <c r="F88" s="154">
        <f t="shared" si="25"/>
        <v>30</v>
      </c>
      <c r="G88" s="552"/>
    </row>
    <row r="89" spans="1:10" ht="15" customHeight="1" thickBot="1" x14ac:dyDescent="0.25">
      <c r="A89" s="152" t="s">
        <v>1717</v>
      </c>
      <c r="B89" s="670" t="s">
        <v>1258</v>
      </c>
      <c r="C89" s="696" t="s">
        <v>1915</v>
      </c>
      <c r="D89" s="23">
        <v>17490</v>
      </c>
      <c r="E89" s="23">
        <v>18970</v>
      </c>
      <c r="F89" s="154">
        <f t="shared" ref="F89" si="27">E89-D89</f>
        <v>1480</v>
      </c>
      <c r="G89" s="552"/>
    </row>
    <row r="90" spans="1:10" ht="15" customHeight="1" thickBot="1" x14ac:dyDescent="0.25">
      <c r="A90" s="24" t="s">
        <v>827</v>
      </c>
      <c r="B90" s="676" t="s">
        <v>1259</v>
      </c>
      <c r="C90" s="658" t="s">
        <v>1916</v>
      </c>
      <c r="D90" s="23">
        <v>25820</v>
      </c>
      <c r="E90" s="23">
        <v>25870</v>
      </c>
      <c r="F90" s="154">
        <f t="shared" si="25"/>
        <v>50</v>
      </c>
      <c r="G90" s="534"/>
    </row>
    <row r="91" spans="1:10" ht="14.25" customHeight="1" thickBot="1" x14ac:dyDescent="0.25">
      <c r="A91" s="168" t="s">
        <v>828</v>
      </c>
      <c r="B91" s="670" t="s">
        <v>1260</v>
      </c>
      <c r="C91" s="697" t="s">
        <v>1917</v>
      </c>
      <c r="D91" s="154">
        <v>55815</v>
      </c>
      <c r="E91" s="154">
        <v>56400</v>
      </c>
      <c r="F91" s="154">
        <f t="shared" si="25"/>
        <v>585</v>
      </c>
    </row>
    <row r="92" spans="1:10" ht="15" customHeight="1" thickBot="1" x14ac:dyDescent="0.25">
      <c r="A92" s="24" t="s">
        <v>829</v>
      </c>
      <c r="B92" s="676" t="s">
        <v>1261</v>
      </c>
      <c r="C92" s="658" t="s">
        <v>1918</v>
      </c>
      <c r="D92" s="23">
        <v>36785</v>
      </c>
      <c r="E92" s="23">
        <v>36870</v>
      </c>
      <c r="F92" s="154">
        <f t="shared" si="25"/>
        <v>85</v>
      </c>
      <c r="G92" s="552"/>
    </row>
    <row r="93" spans="1:10" ht="15" customHeight="1" thickBot="1" x14ac:dyDescent="0.25">
      <c r="A93" s="152" t="s">
        <v>830</v>
      </c>
      <c r="B93" s="670" t="s">
        <v>1262</v>
      </c>
      <c r="C93" s="698" t="s">
        <v>1919</v>
      </c>
      <c r="D93" s="23">
        <v>22480</v>
      </c>
      <c r="E93" s="23">
        <v>22515</v>
      </c>
      <c r="F93" s="154">
        <f t="shared" si="25"/>
        <v>35</v>
      </c>
      <c r="G93" s="553"/>
    </row>
    <row r="94" spans="1:10" ht="15" customHeight="1" thickBot="1" x14ac:dyDescent="0.25">
      <c r="A94" s="24" t="s">
        <v>831</v>
      </c>
      <c r="B94" s="676" t="s">
        <v>1263</v>
      </c>
      <c r="C94" s="682" t="s">
        <v>1920</v>
      </c>
      <c r="D94" s="23">
        <v>13620</v>
      </c>
      <c r="E94" s="23">
        <v>13800</v>
      </c>
      <c r="F94" s="154">
        <f t="shared" si="25"/>
        <v>180</v>
      </c>
      <c r="G94" s="322"/>
    </row>
    <row r="95" spans="1:10" ht="15" customHeight="1" thickBot="1" x14ac:dyDescent="0.25">
      <c r="A95" s="152" t="s">
        <v>1398</v>
      </c>
      <c r="B95" s="670" t="s">
        <v>1264</v>
      </c>
      <c r="C95" s="696" t="s">
        <v>1921</v>
      </c>
      <c r="D95" s="23">
        <v>14710</v>
      </c>
      <c r="E95" s="23">
        <v>14980</v>
      </c>
      <c r="F95" s="154">
        <f t="shared" si="25"/>
        <v>270</v>
      </c>
      <c r="G95" s="216"/>
      <c r="H95" s="120"/>
      <c r="I95" s="120"/>
      <c r="J95" s="120"/>
    </row>
    <row r="96" spans="1:10" ht="15" customHeight="1" thickBot="1" x14ac:dyDescent="0.25">
      <c r="A96" s="152" t="s">
        <v>832</v>
      </c>
      <c r="B96" s="676" t="s">
        <v>1265</v>
      </c>
      <c r="C96" s="682" t="s">
        <v>1631</v>
      </c>
      <c r="D96" s="23">
        <v>4180</v>
      </c>
      <c r="E96" s="23">
        <v>4325</v>
      </c>
      <c r="F96" s="154">
        <f t="shared" ref="F96" si="28">E96-D96</f>
        <v>145</v>
      </c>
      <c r="G96" s="110"/>
    </row>
    <row r="97" spans="1:15" ht="15" customHeight="1" thickBot="1" x14ac:dyDescent="0.25">
      <c r="A97" s="152" t="s">
        <v>1640</v>
      </c>
      <c r="B97" s="670" t="s">
        <v>1266</v>
      </c>
      <c r="C97" s="698" t="s">
        <v>1496</v>
      </c>
      <c r="D97" s="23">
        <v>27300</v>
      </c>
      <c r="E97" s="23">
        <v>27855</v>
      </c>
      <c r="F97" s="154">
        <f t="shared" ref="F97" si="29">E97-D97</f>
        <v>555</v>
      </c>
      <c r="G97" s="34"/>
    </row>
    <row r="98" spans="1:15" ht="15" customHeight="1" thickBot="1" x14ac:dyDescent="0.25">
      <c r="A98" s="24" t="s">
        <v>833</v>
      </c>
      <c r="B98" s="676" t="s">
        <v>1267</v>
      </c>
      <c r="C98" s="658" t="s">
        <v>1922</v>
      </c>
      <c r="D98" s="23">
        <v>6040</v>
      </c>
      <c r="E98" s="23">
        <v>6195</v>
      </c>
      <c r="F98" s="154">
        <f t="shared" si="25"/>
        <v>155</v>
      </c>
      <c r="G98" s="507"/>
    </row>
    <row r="99" spans="1:15" ht="15" customHeight="1" thickBot="1" x14ac:dyDescent="0.25">
      <c r="A99" s="191" t="s">
        <v>834</v>
      </c>
      <c r="B99" s="670" t="s">
        <v>1268</v>
      </c>
      <c r="C99" s="699" t="s">
        <v>1923</v>
      </c>
      <c r="D99" s="23">
        <v>33165</v>
      </c>
      <c r="E99" s="23">
        <v>33885</v>
      </c>
      <c r="F99" s="154">
        <f>E99-D99</f>
        <v>720</v>
      </c>
      <c r="G99" s="792" t="s">
        <v>972</v>
      </c>
    </row>
    <row r="100" spans="1:15" ht="15" customHeight="1" thickBot="1" x14ac:dyDescent="0.25">
      <c r="A100" s="191" t="s">
        <v>835</v>
      </c>
      <c r="B100" s="676" t="s">
        <v>1269</v>
      </c>
      <c r="C100" s="663" t="s">
        <v>1924</v>
      </c>
      <c r="D100" s="23">
        <v>26230</v>
      </c>
      <c r="E100" s="23">
        <v>26495</v>
      </c>
      <c r="F100" s="154">
        <f t="shared" si="25"/>
        <v>265</v>
      </c>
      <c r="G100" s="793"/>
    </row>
    <row r="101" spans="1:15" ht="15" customHeight="1" thickBot="1" x14ac:dyDescent="0.25">
      <c r="A101" s="191" t="s">
        <v>836</v>
      </c>
      <c r="B101" s="670" t="s">
        <v>1270</v>
      </c>
      <c r="C101" s="691" t="s">
        <v>1925</v>
      </c>
      <c r="D101" s="23">
        <v>21925</v>
      </c>
      <c r="E101" s="23">
        <v>22370</v>
      </c>
      <c r="F101" s="154">
        <f t="shared" ref="F101" si="30">E101-D101</f>
        <v>445</v>
      </c>
      <c r="G101" s="793"/>
    </row>
    <row r="102" spans="1:15" ht="15" customHeight="1" thickBot="1" x14ac:dyDescent="0.25">
      <c r="A102" s="191" t="s">
        <v>837</v>
      </c>
      <c r="B102" s="676" t="s">
        <v>1271</v>
      </c>
      <c r="C102" s="658" t="s">
        <v>1926</v>
      </c>
      <c r="D102" s="23">
        <v>11630</v>
      </c>
      <c r="E102" s="23">
        <v>11980</v>
      </c>
      <c r="F102" s="154">
        <f t="shared" ref="F102" si="31">E102-D102</f>
        <v>350</v>
      </c>
      <c r="G102" s="794"/>
    </row>
    <row r="103" spans="1:15" ht="16.5" customHeight="1" thickBot="1" x14ac:dyDescent="0.25">
      <c r="A103" s="152" t="s">
        <v>838</v>
      </c>
      <c r="B103" s="688" t="s">
        <v>1901</v>
      </c>
      <c r="C103" s="700" t="s">
        <v>1927</v>
      </c>
      <c r="D103" s="23">
        <v>11125</v>
      </c>
      <c r="E103" s="23">
        <v>11335</v>
      </c>
      <c r="F103" s="154">
        <f t="shared" si="25"/>
        <v>210</v>
      </c>
      <c r="G103" s="350"/>
    </row>
    <row r="104" spans="1:15" ht="15" customHeight="1" thickBot="1" x14ac:dyDescent="0.25">
      <c r="A104" s="24" t="s">
        <v>839</v>
      </c>
      <c r="B104" s="676" t="s">
        <v>1272</v>
      </c>
      <c r="C104" s="658" t="s">
        <v>1928</v>
      </c>
      <c r="D104" s="154">
        <v>20215</v>
      </c>
      <c r="E104" s="154">
        <v>20445</v>
      </c>
      <c r="F104" s="154">
        <f t="shared" ref="F104:F126" si="32">E104-D104</f>
        <v>230</v>
      </c>
    </row>
    <row r="105" spans="1:15" ht="15" customHeight="1" thickBot="1" x14ac:dyDescent="0.25">
      <c r="A105" s="24" t="s">
        <v>840</v>
      </c>
      <c r="B105" s="670" t="s">
        <v>1273</v>
      </c>
      <c r="C105" s="698" t="s">
        <v>1714</v>
      </c>
      <c r="D105" s="154">
        <v>1735</v>
      </c>
      <c r="E105" s="154">
        <v>1890</v>
      </c>
      <c r="F105" s="154">
        <f t="shared" ref="F105" si="33">E105-D105</f>
        <v>155</v>
      </c>
      <c r="G105" s="129"/>
    </row>
    <row r="106" spans="1:15" ht="15" customHeight="1" thickBot="1" x14ac:dyDescent="0.25">
      <c r="A106" s="144" t="s">
        <v>841</v>
      </c>
      <c r="B106" s="676" t="s">
        <v>1274</v>
      </c>
      <c r="C106" s="701" t="s">
        <v>1652</v>
      </c>
      <c r="D106" s="30">
        <v>5970</v>
      </c>
      <c r="E106" s="30">
        <v>6200</v>
      </c>
      <c r="F106" s="154">
        <f t="shared" ref="F106" si="34">E106-D106</f>
        <v>230</v>
      </c>
    </row>
    <row r="107" spans="1:15" ht="15" customHeight="1" thickBot="1" x14ac:dyDescent="0.25">
      <c r="A107" s="144" t="s">
        <v>842</v>
      </c>
      <c r="B107" s="670" t="s">
        <v>1275</v>
      </c>
      <c r="C107" s="703" t="s">
        <v>1632</v>
      </c>
      <c r="D107" s="30">
        <v>5475</v>
      </c>
      <c r="E107" s="30">
        <v>5475</v>
      </c>
      <c r="F107" s="622">
        <f t="shared" ref="F107" si="35">E107-D107</f>
        <v>0</v>
      </c>
      <c r="G107" s="606" t="s">
        <v>1624</v>
      </c>
    </row>
    <row r="108" spans="1:15" ht="15.75" customHeight="1" thickBot="1" x14ac:dyDescent="0.25">
      <c r="A108" s="192" t="s">
        <v>843</v>
      </c>
      <c r="B108" s="702" t="s">
        <v>1902</v>
      </c>
      <c r="C108" s="648" t="s">
        <v>1929</v>
      </c>
      <c r="D108" s="30">
        <v>93305</v>
      </c>
      <c r="E108" s="30">
        <v>93430</v>
      </c>
      <c r="F108" s="154">
        <f t="shared" si="32"/>
        <v>125</v>
      </c>
      <c r="G108" s="713" t="s">
        <v>972</v>
      </c>
    </row>
    <row r="109" spans="1:15" ht="15" customHeight="1" thickBot="1" x14ac:dyDescent="0.25">
      <c r="A109" s="191" t="s">
        <v>844</v>
      </c>
      <c r="B109" s="670" t="s">
        <v>1276</v>
      </c>
      <c r="C109" s="700" t="s">
        <v>1930</v>
      </c>
      <c r="D109" s="641">
        <v>34940</v>
      </c>
      <c r="E109" s="641">
        <v>34940</v>
      </c>
      <c r="F109" s="154">
        <f t="shared" si="32"/>
        <v>0</v>
      </c>
      <c r="G109" s="642" t="s">
        <v>2028</v>
      </c>
    </row>
    <row r="110" spans="1:15" ht="16.5" customHeight="1" thickBot="1" x14ac:dyDescent="0.25">
      <c r="A110" s="192" t="s">
        <v>845</v>
      </c>
      <c r="B110" s="676" t="s">
        <v>1277</v>
      </c>
      <c r="C110" s="650" t="s">
        <v>1720</v>
      </c>
      <c r="D110" s="173">
        <v>5970</v>
      </c>
      <c r="E110" s="173">
        <v>6500</v>
      </c>
      <c r="F110" s="154">
        <f t="shared" ref="F110" si="36">E110-D110</f>
        <v>530</v>
      </c>
      <c r="G110" s="631" t="s">
        <v>1719</v>
      </c>
    </row>
    <row r="111" spans="1:15" ht="15" customHeight="1" thickBot="1" x14ac:dyDescent="0.25">
      <c r="A111" s="191" t="s">
        <v>846</v>
      </c>
      <c r="B111" s="688" t="s">
        <v>1903</v>
      </c>
      <c r="C111" s="697" t="s">
        <v>1931</v>
      </c>
      <c r="D111" s="622">
        <v>17275</v>
      </c>
      <c r="E111" s="622">
        <v>17800</v>
      </c>
      <c r="F111" s="154">
        <f>E111-D111</f>
        <v>525</v>
      </c>
      <c r="G111" s="632"/>
    </row>
    <row r="112" spans="1:15" ht="15" customHeight="1" thickBot="1" x14ac:dyDescent="0.25">
      <c r="A112" s="163" t="s">
        <v>1705</v>
      </c>
      <c r="B112" s="676" t="s">
        <v>1694</v>
      </c>
      <c r="C112" s="650" t="s">
        <v>1693</v>
      </c>
      <c r="D112" s="23">
        <v>2565</v>
      </c>
      <c r="E112" s="23">
        <v>2745</v>
      </c>
      <c r="F112" s="154">
        <f>E112-D112</f>
        <v>180</v>
      </c>
      <c r="G112" s="185" t="s">
        <v>847</v>
      </c>
      <c r="O112" s="507"/>
    </row>
    <row r="113" spans="1:7" ht="15" customHeight="1" thickBot="1" x14ac:dyDescent="0.25">
      <c r="A113" s="163" t="s">
        <v>848</v>
      </c>
      <c r="B113" s="670" t="s">
        <v>1279</v>
      </c>
      <c r="C113" s="697" t="s">
        <v>1932</v>
      </c>
      <c r="D113" s="23">
        <v>14995</v>
      </c>
      <c r="E113" s="23">
        <v>15300</v>
      </c>
      <c r="F113" s="154">
        <f>E113-D113</f>
        <v>305</v>
      </c>
    </row>
    <row r="114" spans="1:7" ht="15" customHeight="1" thickBot="1" x14ac:dyDescent="0.25">
      <c r="A114" s="163" t="s">
        <v>1641</v>
      </c>
      <c r="B114" s="702" t="s">
        <v>1904</v>
      </c>
      <c r="C114" s="648" t="s">
        <v>1633</v>
      </c>
      <c r="D114" s="154">
        <v>7150</v>
      </c>
      <c r="E114" s="154">
        <v>7350</v>
      </c>
      <c r="F114" s="154">
        <f t="shared" ref="F114" si="37">E114-D114</f>
        <v>200</v>
      </c>
    </row>
    <row r="115" spans="1:7" ht="15" customHeight="1" thickBot="1" x14ac:dyDescent="0.25">
      <c r="A115" s="152" t="s">
        <v>849</v>
      </c>
      <c r="B115" s="670" t="s">
        <v>1280</v>
      </c>
      <c r="C115" s="697" t="s">
        <v>1933</v>
      </c>
      <c r="D115" s="154">
        <v>42275</v>
      </c>
      <c r="E115" s="154">
        <v>42570</v>
      </c>
      <c r="F115" s="154">
        <f t="shared" ref="F115" si="38">E115-D115</f>
        <v>295</v>
      </c>
    </row>
    <row r="116" spans="1:7" ht="15" customHeight="1" thickBot="1" x14ac:dyDescent="0.25">
      <c r="A116" s="144" t="s">
        <v>850</v>
      </c>
      <c r="B116" s="676" t="s">
        <v>1281</v>
      </c>
      <c r="C116" s="701" t="s">
        <v>1934</v>
      </c>
      <c r="D116" s="22">
        <v>33625</v>
      </c>
      <c r="E116" s="22">
        <v>33760</v>
      </c>
      <c r="F116" s="154">
        <f t="shared" si="32"/>
        <v>135</v>
      </c>
    </row>
    <row r="117" spans="1:7" ht="15" customHeight="1" thickBot="1" x14ac:dyDescent="0.25">
      <c r="A117" s="144" t="s">
        <v>851</v>
      </c>
      <c r="B117" s="670" t="s">
        <v>1625</v>
      </c>
      <c r="C117" s="703" t="s">
        <v>1935</v>
      </c>
      <c r="D117" s="30">
        <v>90635</v>
      </c>
      <c r="E117" s="30">
        <v>90935</v>
      </c>
      <c r="F117" s="154">
        <f t="shared" si="32"/>
        <v>300</v>
      </c>
      <c r="G117" s="534"/>
    </row>
    <row r="118" spans="1:7" ht="15" customHeight="1" thickBot="1" x14ac:dyDescent="0.25">
      <c r="A118" s="172" t="s">
        <v>852</v>
      </c>
      <c r="B118" s="676" t="s">
        <v>1392</v>
      </c>
      <c r="C118" s="650" t="s">
        <v>1936</v>
      </c>
      <c r="D118" s="154">
        <v>32785</v>
      </c>
      <c r="E118" s="154">
        <v>33180</v>
      </c>
      <c r="F118" s="154">
        <f t="shared" si="32"/>
        <v>395</v>
      </c>
      <c r="G118" s="304"/>
    </row>
    <row r="119" spans="1:7" ht="15" customHeight="1" thickBot="1" x14ac:dyDescent="0.25">
      <c r="A119" s="24" t="s">
        <v>853</v>
      </c>
      <c r="B119" s="670" t="s">
        <v>1282</v>
      </c>
      <c r="C119" s="650" t="s">
        <v>1937</v>
      </c>
      <c r="D119" s="608"/>
      <c r="E119" s="608"/>
      <c r="F119" s="599">
        <v>453</v>
      </c>
      <c r="G119" s="129"/>
    </row>
    <row r="120" spans="1:7" ht="15" customHeight="1" thickBot="1" x14ac:dyDescent="0.25">
      <c r="A120" s="24" t="s">
        <v>854</v>
      </c>
      <c r="B120" s="704" t="s">
        <v>1938</v>
      </c>
      <c r="C120" s="707" t="s">
        <v>1950</v>
      </c>
      <c r="D120" s="154">
        <v>82315</v>
      </c>
      <c r="E120" s="154">
        <v>82610</v>
      </c>
      <c r="F120" s="154">
        <f t="shared" si="32"/>
        <v>295</v>
      </c>
      <c r="G120" t="s">
        <v>493</v>
      </c>
    </row>
    <row r="121" spans="1:7" s="8" customFormat="1" ht="13.5" customHeight="1" thickBot="1" x14ac:dyDescent="0.25">
      <c r="A121" s="163" t="s">
        <v>855</v>
      </c>
      <c r="B121" s="686" t="s">
        <v>1939</v>
      </c>
      <c r="C121" s="648" t="s">
        <v>1951</v>
      </c>
      <c r="D121" s="23">
        <v>78525</v>
      </c>
      <c r="E121" s="23">
        <v>78810</v>
      </c>
      <c r="F121" s="154">
        <f t="shared" si="32"/>
        <v>285</v>
      </c>
      <c r="G121" s="193" t="s">
        <v>989</v>
      </c>
    </row>
    <row r="122" spans="1:7" ht="15" customHeight="1" thickBot="1" x14ac:dyDescent="0.25">
      <c r="A122" s="24" t="s">
        <v>856</v>
      </c>
      <c r="B122" s="704" t="s">
        <v>1283</v>
      </c>
      <c r="C122" s="700" t="s">
        <v>1952</v>
      </c>
      <c r="D122" s="154">
        <v>10920</v>
      </c>
      <c r="E122" s="154">
        <v>11250</v>
      </c>
      <c r="F122" s="154">
        <f t="shared" si="32"/>
        <v>330</v>
      </c>
      <c r="G122" s="355" t="s">
        <v>1417</v>
      </c>
    </row>
    <row r="123" spans="1:7" ht="12.75" customHeight="1" thickBot="1" x14ac:dyDescent="0.25">
      <c r="A123" s="24" t="s">
        <v>857</v>
      </c>
      <c r="B123" s="686" t="s">
        <v>1284</v>
      </c>
      <c r="C123" s="650" t="s">
        <v>1953</v>
      </c>
      <c r="D123" s="154">
        <v>3545</v>
      </c>
      <c r="E123" s="154">
        <v>3635</v>
      </c>
      <c r="F123" s="154">
        <f t="shared" ref="F123" si="39">E123-D123</f>
        <v>90</v>
      </c>
    </row>
    <row r="124" spans="1:7" ht="15" customHeight="1" thickBot="1" x14ac:dyDescent="0.25">
      <c r="A124" s="24" t="s">
        <v>858</v>
      </c>
      <c r="B124" s="704" t="s">
        <v>1285</v>
      </c>
      <c r="C124" s="697" t="s">
        <v>1649</v>
      </c>
      <c r="D124" s="154">
        <v>5410</v>
      </c>
      <c r="E124" s="154">
        <v>5625</v>
      </c>
      <c r="F124" s="154">
        <f t="shared" ref="F124" si="40">E124-D124</f>
        <v>215</v>
      </c>
    </row>
    <row r="125" spans="1:7" ht="12.75" customHeight="1" thickBot="1" x14ac:dyDescent="0.25">
      <c r="A125" s="14" t="s">
        <v>859</v>
      </c>
      <c r="B125" s="686" t="s">
        <v>1286</v>
      </c>
      <c r="C125" s="648" t="s">
        <v>1954</v>
      </c>
      <c r="D125" s="154">
        <v>6385</v>
      </c>
      <c r="E125" s="154">
        <v>6550</v>
      </c>
      <c r="F125" s="154">
        <f t="shared" si="32"/>
        <v>165</v>
      </c>
    </row>
    <row r="126" spans="1:7" ht="15" customHeight="1" thickBot="1" x14ac:dyDescent="0.25">
      <c r="A126" s="24" t="s">
        <v>860</v>
      </c>
      <c r="B126" s="704" t="s">
        <v>1287</v>
      </c>
      <c r="C126" s="699" t="s">
        <v>1635</v>
      </c>
      <c r="D126" s="154">
        <v>26260</v>
      </c>
      <c r="E126" s="154">
        <v>26535</v>
      </c>
      <c r="F126" s="154">
        <f t="shared" si="32"/>
        <v>275</v>
      </c>
    </row>
    <row r="127" spans="1:7" ht="15" customHeight="1" thickBot="1" x14ac:dyDescent="0.25">
      <c r="A127" s="144" t="s">
        <v>861</v>
      </c>
      <c r="B127" s="686" t="s">
        <v>1288</v>
      </c>
      <c r="C127" s="701" t="s">
        <v>1955</v>
      </c>
      <c r="D127" s="22">
        <v>48050</v>
      </c>
      <c r="E127" s="22">
        <v>48815</v>
      </c>
      <c r="F127" s="154">
        <f>E127-D127</f>
        <v>765</v>
      </c>
    </row>
    <row r="128" spans="1:7" ht="15" customHeight="1" thickBot="1" x14ac:dyDescent="0.25">
      <c r="A128" s="144" t="s">
        <v>862</v>
      </c>
      <c r="B128" s="704" t="s">
        <v>1289</v>
      </c>
      <c r="C128" s="703" t="s">
        <v>1718</v>
      </c>
      <c r="D128" s="22">
        <v>3130</v>
      </c>
      <c r="E128" s="22">
        <v>3445</v>
      </c>
      <c r="F128" s="154">
        <f>E128-D128</f>
        <v>315</v>
      </c>
      <c r="G128" s="630" t="s">
        <v>1719</v>
      </c>
    </row>
    <row r="129" spans="1:7" ht="12.75" customHeight="1" thickBot="1" x14ac:dyDescent="0.25">
      <c r="A129" s="24" t="s">
        <v>863</v>
      </c>
      <c r="B129" s="686" t="s">
        <v>1290</v>
      </c>
      <c r="C129" s="648" t="s">
        <v>1956</v>
      </c>
      <c r="D129" s="154">
        <v>13385</v>
      </c>
      <c r="E129" s="154">
        <v>13450</v>
      </c>
      <c r="F129" s="154">
        <f t="shared" ref="F129:F157" si="41">E129-D129</f>
        <v>65</v>
      </c>
    </row>
    <row r="130" spans="1:7" ht="15" customHeight="1" thickBot="1" x14ac:dyDescent="0.25">
      <c r="A130" s="24" t="s">
        <v>864</v>
      </c>
      <c r="B130" s="706" t="s">
        <v>1676</v>
      </c>
      <c r="C130" s="700" t="s">
        <v>1679</v>
      </c>
      <c r="D130" s="154">
        <v>5540</v>
      </c>
      <c r="E130" s="154">
        <v>6000</v>
      </c>
      <c r="F130" s="154">
        <f t="shared" ref="F130" si="42">E130-D130</f>
        <v>460</v>
      </c>
      <c r="G130" s="573"/>
    </row>
    <row r="131" spans="1:7" ht="15" customHeight="1" thickBot="1" x14ac:dyDescent="0.25">
      <c r="A131" s="163" t="s">
        <v>865</v>
      </c>
      <c r="B131" s="686" t="s">
        <v>1291</v>
      </c>
      <c r="C131" s="650" t="s">
        <v>1957</v>
      </c>
      <c r="D131" s="154">
        <v>6410</v>
      </c>
      <c r="E131" s="154">
        <v>6485</v>
      </c>
      <c r="F131" s="154">
        <f t="shared" si="41"/>
        <v>75</v>
      </c>
      <c r="G131" s="534"/>
    </row>
    <row r="132" spans="1:7" ht="15" customHeight="1" thickBot="1" x14ac:dyDescent="0.25">
      <c r="A132" s="163" t="s">
        <v>866</v>
      </c>
      <c r="B132" s="704" t="s">
        <v>1292</v>
      </c>
      <c r="C132" s="697" t="s">
        <v>1634</v>
      </c>
      <c r="D132" s="154">
        <v>7705</v>
      </c>
      <c r="E132" s="154">
        <v>7780</v>
      </c>
      <c r="F132" s="154">
        <f t="shared" ref="F132" si="43">E132-D132</f>
        <v>75</v>
      </c>
    </row>
    <row r="133" spans="1:7" ht="15" customHeight="1" thickBot="1" x14ac:dyDescent="0.25">
      <c r="A133" s="163" t="s">
        <v>867</v>
      </c>
      <c r="B133" s="686" t="s">
        <v>1293</v>
      </c>
      <c r="C133" s="650" t="s">
        <v>1958</v>
      </c>
      <c r="D133" s="154">
        <v>16255</v>
      </c>
      <c r="E133" s="154">
        <v>16370</v>
      </c>
      <c r="F133" s="154">
        <f t="shared" si="41"/>
        <v>115</v>
      </c>
    </row>
    <row r="134" spans="1:7" ht="15" customHeight="1" thickBot="1" x14ac:dyDescent="0.25">
      <c r="A134" s="163" t="s">
        <v>868</v>
      </c>
      <c r="B134" s="704" t="s">
        <v>1294</v>
      </c>
      <c r="C134" s="697" t="s">
        <v>1959</v>
      </c>
      <c r="D134" s="154">
        <v>14650</v>
      </c>
      <c r="E134" s="154">
        <v>14800</v>
      </c>
      <c r="F134" s="154">
        <f t="shared" si="41"/>
        <v>150</v>
      </c>
    </row>
    <row r="135" spans="1:7" ht="15" customHeight="1" thickBot="1" x14ac:dyDescent="0.25">
      <c r="A135" s="27" t="s">
        <v>869</v>
      </c>
      <c r="B135" s="686" t="s">
        <v>1295</v>
      </c>
      <c r="C135" s="663" t="s">
        <v>1014</v>
      </c>
      <c r="D135" s="562">
        <v>27085</v>
      </c>
      <c r="E135" s="562">
        <v>27330</v>
      </c>
      <c r="F135" s="154">
        <f t="shared" si="41"/>
        <v>245</v>
      </c>
      <c r="G135" s="146" t="s">
        <v>1011</v>
      </c>
    </row>
    <row r="136" spans="1:7" ht="14.25" customHeight="1" thickBot="1" x14ac:dyDescent="0.25">
      <c r="A136" s="152" t="s">
        <v>870</v>
      </c>
      <c r="B136" s="704" t="s">
        <v>1296</v>
      </c>
      <c r="C136" s="697" t="s">
        <v>1960</v>
      </c>
      <c r="D136" s="562">
        <v>54010</v>
      </c>
      <c r="E136" s="562">
        <v>54260</v>
      </c>
      <c r="F136" s="23">
        <f t="shared" si="41"/>
        <v>250</v>
      </c>
    </row>
    <row r="137" spans="1:7" ht="15" customHeight="1" thickBot="1" x14ac:dyDescent="0.25">
      <c r="A137" s="144" t="s">
        <v>871</v>
      </c>
      <c r="B137" s="686" t="s">
        <v>1297</v>
      </c>
      <c r="C137" s="701" t="s">
        <v>1961</v>
      </c>
      <c r="D137" s="562">
        <v>24795</v>
      </c>
      <c r="E137" s="562">
        <v>25035</v>
      </c>
      <c r="F137" s="154">
        <f t="shared" si="41"/>
        <v>240</v>
      </c>
      <c r="G137" s="322"/>
    </row>
    <row r="138" spans="1:7" ht="15" customHeight="1" thickBot="1" x14ac:dyDescent="0.25">
      <c r="A138" s="144" t="s">
        <v>872</v>
      </c>
      <c r="B138" s="704" t="s">
        <v>1298</v>
      </c>
      <c r="C138" s="703" t="s">
        <v>1962</v>
      </c>
      <c r="D138" s="574">
        <v>22435</v>
      </c>
      <c r="E138" s="574">
        <v>22835</v>
      </c>
      <c r="F138" s="154">
        <f t="shared" si="41"/>
        <v>400</v>
      </c>
    </row>
    <row r="139" spans="1:7" ht="15" customHeight="1" thickBot="1" x14ac:dyDescent="0.25">
      <c r="A139" s="172" t="s">
        <v>873</v>
      </c>
      <c r="B139" s="686" t="s">
        <v>1299</v>
      </c>
      <c r="C139" s="650" t="s">
        <v>874</v>
      </c>
      <c r="D139" s="154">
        <v>37745</v>
      </c>
      <c r="E139" s="154">
        <v>37925</v>
      </c>
      <c r="F139" s="154">
        <f t="shared" si="41"/>
        <v>180</v>
      </c>
      <c r="G139" s="185" t="s">
        <v>875</v>
      </c>
    </row>
    <row r="140" spans="1:7" ht="15" customHeight="1" thickBot="1" x14ac:dyDescent="0.25">
      <c r="A140" s="24" t="s">
        <v>876</v>
      </c>
      <c r="B140" s="704" t="s">
        <v>1420</v>
      </c>
      <c r="C140" s="700" t="s">
        <v>877</v>
      </c>
      <c r="D140" s="21">
        <v>16195</v>
      </c>
      <c r="E140" s="21">
        <v>16355</v>
      </c>
      <c r="F140" s="154">
        <f t="shared" si="41"/>
        <v>160</v>
      </c>
      <c r="G140" s="115"/>
    </row>
    <row r="141" spans="1:7" ht="15" customHeight="1" thickBot="1" x14ac:dyDescent="0.25">
      <c r="A141" s="24" t="s">
        <v>878</v>
      </c>
      <c r="B141" s="686" t="s">
        <v>1940</v>
      </c>
      <c r="C141" s="650" t="s">
        <v>1645</v>
      </c>
      <c r="D141" s="154">
        <v>5975</v>
      </c>
      <c r="E141" s="154">
        <v>6185</v>
      </c>
      <c r="F141" s="154">
        <f t="shared" ref="F141" si="44">E141-D141</f>
        <v>210</v>
      </c>
    </row>
    <row r="142" spans="1:7" ht="15" customHeight="1" thickBot="1" x14ac:dyDescent="0.25">
      <c r="A142" s="24" t="s">
        <v>879</v>
      </c>
      <c r="B142" s="704" t="s">
        <v>1300</v>
      </c>
      <c r="C142" s="697" t="s">
        <v>1963</v>
      </c>
      <c r="D142" s="154">
        <v>21445</v>
      </c>
      <c r="E142" s="154">
        <v>21855</v>
      </c>
      <c r="F142" s="154">
        <f t="shared" si="41"/>
        <v>410</v>
      </c>
    </row>
    <row r="143" spans="1:7" ht="15" customHeight="1" thickBot="1" x14ac:dyDescent="0.25">
      <c r="A143" s="24" t="s">
        <v>880</v>
      </c>
      <c r="B143" s="686" t="s">
        <v>1301</v>
      </c>
      <c r="C143" s="650" t="s">
        <v>881</v>
      </c>
      <c r="D143" s="154">
        <v>38735</v>
      </c>
      <c r="E143" s="154">
        <v>38925</v>
      </c>
      <c r="F143" s="154">
        <f t="shared" si="41"/>
        <v>190</v>
      </c>
    </row>
    <row r="144" spans="1:7" ht="15" customHeight="1" thickBot="1" x14ac:dyDescent="0.25">
      <c r="A144" s="191" t="s">
        <v>882</v>
      </c>
      <c r="B144" s="704" t="s">
        <v>1302</v>
      </c>
      <c r="C144" s="697" t="s">
        <v>1964</v>
      </c>
      <c r="D144" s="23">
        <v>45620</v>
      </c>
      <c r="E144" s="23">
        <v>46305</v>
      </c>
      <c r="F144" s="154">
        <f>E144-D144</f>
        <v>685</v>
      </c>
      <c r="G144" s="792" t="s">
        <v>972</v>
      </c>
    </row>
    <row r="145" spans="1:8" ht="15" customHeight="1" thickBot="1" x14ac:dyDescent="0.25">
      <c r="A145" s="192" t="s">
        <v>883</v>
      </c>
      <c r="B145" s="686" t="s">
        <v>1626</v>
      </c>
      <c r="C145" s="648" t="s">
        <v>1965</v>
      </c>
      <c r="D145" s="23">
        <v>6900</v>
      </c>
      <c r="E145" s="23">
        <v>7145</v>
      </c>
      <c r="F145" s="154">
        <f>E145-D145</f>
        <v>245</v>
      </c>
      <c r="G145" s="793"/>
    </row>
    <row r="146" spans="1:8" ht="15" customHeight="1" thickBot="1" x14ac:dyDescent="0.25">
      <c r="A146" s="194" t="s">
        <v>884</v>
      </c>
      <c r="B146" s="704" t="s">
        <v>1303</v>
      </c>
      <c r="C146" s="697" t="s">
        <v>1494</v>
      </c>
      <c r="D146" s="23">
        <v>7495</v>
      </c>
      <c r="E146" s="23">
        <v>7850</v>
      </c>
      <c r="F146" s="154">
        <f>E146-D146</f>
        <v>355</v>
      </c>
      <c r="G146" s="793"/>
    </row>
    <row r="147" spans="1:8" ht="15" customHeight="1" thickBot="1" x14ac:dyDescent="0.25">
      <c r="A147" s="191" t="s">
        <v>885</v>
      </c>
      <c r="B147" s="686" t="s">
        <v>1304</v>
      </c>
      <c r="C147" s="648" t="s">
        <v>1966</v>
      </c>
      <c r="D147" s="154">
        <v>23295</v>
      </c>
      <c r="E147" s="154">
        <v>23630</v>
      </c>
      <c r="F147" s="154">
        <f>E147-D147</f>
        <v>335</v>
      </c>
      <c r="G147" s="794"/>
    </row>
    <row r="148" spans="1:8" ht="15" customHeight="1" thickBot="1" x14ac:dyDescent="0.25">
      <c r="A148" s="144" t="s">
        <v>886</v>
      </c>
      <c r="B148" s="704" t="s">
        <v>1941</v>
      </c>
      <c r="C148" s="708" t="s">
        <v>1967</v>
      </c>
      <c r="D148" s="22">
        <v>11535</v>
      </c>
      <c r="E148" s="22">
        <v>11720</v>
      </c>
      <c r="F148" s="154">
        <f>E148-D148</f>
        <v>185</v>
      </c>
      <c r="G148" s="185" t="s">
        <v>887</v>
      </c>
    </row>
    <row r="149" spans="1:8" ht="15" customHeight="1" thickBot="1" x14ac:dyDescent="0.25">
      <c r="A149" s="144" t="s">
        <v>888</v>
      </c>
      <c r="B149" s="686" t="s">
        <v>1306</v>
      </c>
      <c r="C149" s="682" t="s">
        <v>1968</v>
      </c>
      <c r="D149" s="26">
        <v>37760</v>
      </c>
      <c r="E149" s="26">
        <v>37890</v>
      </c>
      <c r="F149" s="154">
        <f t="shared" si="41"/>
        <v>130</v>
      </c>
    </row>
    <row r="150" spans="1:8" ht="15" customHeight="1" thickBot="1" x14ac:dyDescent="0.25">
      <c r="A150" s="24" t="s">
        <v>889</v>
      </c>
      <c r="B150" s="704" t="s">
        <v>1307</v>
      </c>
      <c r="C150" s="703" t="s">
        <v>1969</v>
      </c>
      <c r="D150" s="26">
        <v>36005</v>
      </c>
      <c r="E150" s="739">
        <v>36195</v>
      </c>
      <c r="F150" s="154">
        <f t="shared" ref="F150" si="45">E150-D150</f>
        <v>190</v>
      </c>
      <c r="G150" s="507"/>
    </row>
    <row r="151" spans="1:8" ht="15" customHeight="1" thickBot="1" x14ac:dyDescent="0.25">
      <c r="A151" s="24" t="s">
        <v>890</v>
      </c>
      <c r="B151" s="686" t="s">
        <v>1308</v>
      </c>
      <c r="C151" s="648" t="s">
        <v>988</v>
      </c>
      <c r="D151" s="154">
        <v>39290</v>
      </c>
      <c r="E151" s="154">
        <v>39350</v>
      </c>
      <c r="F151" s="154">
        <f t="shared" si="41"/>
        <v>60</v>
      </c>
      <c r="G151" s="196" t="s">
        <v>982</v>
      </c>
    </row>
    <row r="152" spans="1:8" ht="15" customHeight="1" thickBot="1" x14ac:dyDescent="0.25">
      <c r="A152" s="163" t="s">
        <v>891</v>
      </c>
      <c r="B152" s="704" t="s">
        <v>1309</v>
      </c>
      <c r="C152" s="700" t="s">
        <v>1970</v>
      </c>
      <c r="D152" s="154">
        <v>20590</v>
      </c>
      <c r="E152" s="154">
        <v>20775</v>
      </c>
      <c r="F152" s="154">
        <f t="shared" si="41"/>
        <v>185</v>
      </c>
    </row>
    <row r="153" spans="1:8" ht="15" customHeight="1" thickBot="1" x14ac:dyDescent="0.25">
      <c r="A153" s="191" t="s">
        <v>892</v>
      </c>
      <c r="B153" s="686" t="s">
        <v>1310</v>
      </c>
      <c r="C153" s="648" t="s">
        <v>1971</v>
      </c>
      <c r="D153" s="622">
        <v>1405</v>
      </c>
      <c r="E153" s="622">
        <v>1405</v>
      </c>
      <c r="F153" s="154">
        <f t="shared" si="41"/>
        <v>0</v>
      </c>
      <c r="G153" s="507" t="s">
        <v>1624</v>
      </c>
      <c r="H153" s="795" t="s">
        <v>990</v>
      </c>
    </row>
    <row r="154" spans="1:8" ht="15" customHeight="1" thickBot="1" x14ac:dyDescent="0.25">
      <c r="A154" s="191" t="s">
        <v>893</v>
      </c>
      <c r="B154" s="704" t="s">
        <v>1311</v>
      </c>
      <c r="C154" s="697" t="s">
        <v>987</v>
      </c>
      <c r="D154" s="154">
        <v>25290</v>
      </c>
      <c r="E154" s="154">
        <v>25485</v>
      </c>
      <c r="F154" s="154">
        <f t="shared" si="41"/>
        <v>195</v>
      </c>
      <c r="G154" s="197" t="s">
        <v>985</v>
      </c>
      <c r="H154" s="796"/>
    </row>
    <row r="155" spans="1:8" ht="15" customHeight="1" thickBot="1" x14ac:dyDescent="0.25">
      <c r="A155" s="192" t="s">
        <v>894</v>
      </c>
      <c r="B155" s="686" t="s">
        <v>1942</v>
      </c>
      <c r="C155" s="648" t="s">
        <v>1972</v>
      </c>
      <c r="D155" s="23">
        <v>64380</v>
      </c>
      <c r="E155" s="23">
        <v>64955</v>
      </c>
      <c r="F155" s="154">
        <f t="shared" si="41"/>
        <v>575</v>
      </c>
      <c r="H155" s="796"/>
    </row>
    <row r="156" spans="1:8" ht="15" customHeight="1" thickBot="1" x14ac:dyDescent="0.25">
      <c r="A156" s="194" t="s">
        <v>895</v>
      </c>
      <c r="B156" s="704" t="s">
        <v>1943</v>
      </c>
      <c r="C156" s="697" t="s">
        <v>1394</v>
      </c>
      <c r="D156" s="154">
        <v>18380</v>
      </c>
      <c r="E156" s="154">
        <v>18915</v>
      </c>
      <c r="F156" s="154">
        <f t="shared" si="41"/>
        <v>535</v>
      </c>
      <c r="G156" s="333" t="s">
        <v>1016</v>
      </c>
      <c r="H156" s="796"/>
    </row>
    <row r="157" spans="1:8" ht="15" customHeight="1" thickBot="1" x14ac:dyDescent="0.25">
      <c r="A157" s="152" t="s">
        <v>896</v>
      </c>
      <c r="B157" s="704" t="s">
        <v>1312</v>
      </c>
      <c r="C157" s="648" t="s">
        <v>1044</v>
      </c>
      <c r="D157" s="154">
        <v>31070</v>
      </c>
      <c r="E157" s="154">
        <v>31395</v>
      </c>
      <c r="F157" s="154">
        <f t="shared" si="41"/>
        <v>325</v>
      </c>
      <c r="G157" s="185" t="s">
        <v>1043</v>
      </c>
    </row>
    <row r="158" spans="1:8" ht="15" customHeight="1" thickBot="1" x14ac:dyDescent="0.25">
      <c r="A158" s="144" t="s">
        <v>897</v>
      </c>
      <c r="B158" s="705" t="s">
        <v>1313</v>
      </c>
      <c r="C158" s="709" t="s">
        <v>1732</v>
      </c>
      <c r="D158" s="26">
        <v>1110</v>
      </c>
      <c r="E158" s="26">
        <v>1250</v>
      </c>
      <c r="F158" s="154">
        <f>E158-D158</f>
        <v>140</v>
      </c>
    </row>
    <row r="159" spans="1:8" ht="15" customHeight="1" thickBot="1" x14ac:dyDescent="0.25">
      <c r="A159" s="144" t="s">
        <v>1711</v>
      </c>
      <c r="B159" s="704" t="s">
        <v>1314</v>
      </c>
      <c r="C159" s="682" t="s">
        <v>1973</v>
      </c>
      <c r="D159" s="26">
        <v>5855</v>
      </c>
      <c r="E159" s="26">
        <v>5990</v>
      </c>
      <c r="F159" s="154">
        <f>E159-D159</f>
        <v>135</v>
      </c>
    </row>
    <row r="160" spans="1:8" ht="15" customHeight="1" thickBot="1" x14ac:dyDescent="0.25">
      <c r="A160" s="172" t="s">
        <v>898</v>
      </c>
      <c r="B160" s="705" t="s">
        <v>1315</v>
      </c>
      <c r="C160" s="651" t="s">
        <v>1708</v>
      </c>
      <c r="D160" s="21">
        <v>6160</v>
      </c>
      <c r="E160" s="21">
        <v>6600</v>
      </c>
      <c r="F160" s="154">
        <f t="shared" ref="F160" si="46">E160-D160</f>
        <v>440</v>
      </c>
      <c r="G160" s="611"/>
    </row>
    <row r="161" spans="1:10" ht="15" customHeight="1" thickBot="1" x14ac:dyDescent="0.25">
      <c r="A161" s="24" t="s">
        <v>899</v>
      </c>
      <c r="B161" s="704" t="s">
        <v>1315</v>
      </c>
      <c r="C161" s="650" t="s">
        <v>900</v>
      </c>
      <c r="D161" s="21">
        <v>89090</v>
      </c>
      <c r="E161" s="21">
        <v>89295</v>
      </c>
      <c r="F161" s="154">
        <f t="shared" ref="F161:F165" si="47">E161-D161</f>
        <v>205</v>
      </c>
    </row>
    <row r="162" spans="1:10" ht="15" customHeight="1" thickBot="1" x14ac:dyDescent="0.25">
      <c r="A162" s="24" t="s">
        <v>901</v>
      </c>
      <c r="B162" s="705" t="s">
        <v>1316</v>
      </c>
      <c r="C162" s="651" t="s">
        <v>1974</v>
      </c>
      <c r="D162" s="154">
        <v>62120</v>
      </c>
      <c r="E162" s="154">
        <v>63120</v>
      </c>
      <c r="F162" s="154">
        <f t="shared" si="47"/>
        <v>1000</v>
      </c>
    </row>
    <row r="163" spans="1:10" ht="15" customHeight="1" thickBot="1" x14ac:dyDescent="0.25">
      <c r="A163" s="163" t="s">
        <v>902</v>
      </c>
      <c r="B163" s="704" t="s">
        <v>1317</v>
      </c>
      <c r="C163" s="648" t="s">
        <v>1636</v>
      </c>
      <c r="D163" s="154">
        <v>14320</v>
      </c>
      <c r="E163" s="154">
        <v>14665</v>
      </c>
      <c r="F163" s="154">
        <f t="shared" ref="F163" si="48">E163-D163</f>
        <v>345</v>
      </c>
    </row>
    <row r="164" spans="1:10" ht="15" customHeight="1" thickBot="1" x14ac:dyDescent="0.25">
      <c r="A164" s="24" t="s">
        <v>903</v>
      </c>
      <c r="B164" s="705" t="s">
        <v>1318</v>
      </c>
      <c r="C164" s="651" t="s">
        <v>1975</v>
      </c>
      <c r="D164" s="154">
        <v>44435</v>
      </c>
      <c r="E164" s="154">
        <v>44660</v>
      </c>
      <c r="F164" s="154">
        <f>E164-D164</f>
        <v>225</v>
      </c>
      <c r="G164" s="355"/>
    </row>
    <row r="165" spans="1:10" ht="15" customHeight="1" thickBot="1" x14ac:dyDescent="0.25">
      <c r="A165" s="24" t="s">
        <v>904</v>
      </c>
      <c r="B165" s="704" t="s">
        <v>1319</v>
      </c>
      <c r="C165" s="648" t="s">
        <v>1976</v>
      </c>
      <c r="D165" s="154">
        <v>28880</v>
      </c>
      <c r="E165" s="154">
        <v>28880</v>
      </c>
      <c r="F165" s="154">
        <f t="shared" si="47"/>
        <v>0</v>
      </c>
      <c r="G165" s="738" t="s">
        <v>2029</v>
      </c>
    </row>
    <row r="166" spans="1:10" ht="15" customHeight="1" thickBot="1" x14ac:dyDescent="0.25">
      <c r="A166" s="163" t="s">
        <v>905</v>
      </c>
      <c r="B166" s="705" t="s">
        <v>1320</v>
      </c>
      <c r="C166" s="649" t="s">
        <v>1977</v>
      </c>
      <c r="D166" s="282">
        <v>18455</v>
      </c>
      <c r="E166" s="282">
        <v>18810</v>
      </c>
      <c r="F166" s="154">
        <f>E166-D166</f>
        <v>355</v>
      </c>
      <c r="G166" s="288"/>
    </row>
    <row r="167" spans="1:10" ht="15" customHeight="1" thickBot="1" x14ac:dyDescent="0.25">
      <c r="A167" s="14" t="s">
        <v>907</v>
      </c>
      <c r="B167" s="704" t="s">
        <v>1321</v>
      </c>
      <c r="C167" s="648" t="s">
        <v>945</v>
      </c>
      <c r="D167" s="622">
        <v>48525</v>
      </c>
      <c r="E167" s="622">
        <v>48725</v>
      </c>
      <c r="F167" s="154">
        <f t="shared" ref="F167:F172" si="49">E167-D167</f>
        <v>200</v>
      </c>
      <c r="G167" s="183" t="s">
        <v>906</v>
      </c>
    </row>
    <row r="168" spans="1:10" ht="15" customHeight="1" thickBot="1" x14ac:dyDescent="0.25">
      <c r="A168" s="25" t="s">
        <v>908</v>
      </c>
      <c r="B168" s="705" t="s">
        <v>1322</v>
      </c>
      <c r="C168" s="654" t="s">
        <v>1978</v>
      </c>
      <c r="D168" s="23">
        <v>10985</v>
      </c>
      <c r="E168" s="23">
        <v>11135</v>
      </c>
      <c r="F168" s="154">
        <f t="shared" si="49"/>
        <v>150</v>
      </c>
      <c r="G168" s="291"/>
    </row>
    <row r="169" spans="1:10" ht="15" customHeight="1" thickBot="1" x14ac:dyDescent="0.25">
      <c r="A169" s="144" t="s">
        <v>909</v>
      </c>
      <c r="B169" s="704" t="s">
        <v>1323</v>
      </c>
      <c r="C169" s="701" t="s">
        <v>1979</v>
      </c>
      <c r="D169" s="22">
        <v>10465</v>
      </c>
      <c r="E169" s="22">
        <v>10605</v>
      </c>
      <c r="F169" s="154">
        <f t="shared" si="49"/>
        <v>140</v>
      </c>
      <c r="G169" s="322" t="s">
        <v>1389</v>
      </c>
    </row>
    <row r="170" spans="1:10" ht="15" customHeight="1" thickBot="1" x14ac:dyDescent="0.25">
      <c r="A170" s="144" t="s">
        <v>910</v>
      </c>
      <c r="B170" s="705" t="s">
        <v>1944</v>
      </c>
      <c r="C170" s="683" t="s">
        <v>1646</v>
      </c>
      <c r="D170" s="154">
        <v>7260</v>
      </c>
      <c r="E170" s="154">
        <v>7440</v>
      </c>
      <c r="F170" s="154">
        <f t="shared" ref="F170" si="50">E170-D170</f>
        <v>180</v>
      </c>
    </row>
    <row r="171" spans="1:10" ht="15" customHeight="1" thickBot="1" x14ac:dyDescent="0.25">
      <c r="A171" s="158" t="s">
        <v>911</v>
      </c>
      <c r="B171" s="704" t="s">
        <v>1305</v>
      </c>
      <c r="C171" s="648" t="s">
        <v>946</v>
      </c>
      <c r="D171" s="154">
        <v>64635</v>
      </c>
      <c r="E171" s="154">
        <v>64935</v>
      </c>
      <c r="F171" s="154">
        <f t="shared" si="49"/>
        <v>300</v>
      </c>
    </row>
    <row r="172" spans="1:10" ht="15" customHeight="1" thickBot="1" x14ac:dyDescent="0.25">
      <c r="A172" s="24" t="s">
        <v>912</v>
      </c>
      <c r="B172" s="705" t="s">
        <v>1324</v>
      </c>
      <c r="C172" s="651" t="s">
        <v>947</v>
      </c>
      <c r="D172" s="21">
        <v>36085</v>
      </c>
      <c r="E172" s="21">
        <v>36295</v>
      </c>
      <c r="F172" s="154">
        <f t="shared" si="49"/>
        <v>210</v>
      </c>
    </row>
    <row r="173" spans="1:10" ht="15" customHeight="1" thickBot="1" x14ac:dyDescent="0.25">
      <c r="A173" s="163" t="s">
        <v>913</v>
      </c>
      <c r="B173" s="704" t="s">
        <v>1318</v>
      </c>
      <c r="C173" s="650" t="s">
        <v>1980</v>
      </c>
      <c r="D173" s="21">
        <v>14205</v>
      </c>
      <c r="E173" s="21">
        <v>14435</v>
      </c>
      <c r="F173" s="154">
        <f t="shared" ref="F173" si="51">E173-D173</f>
        <v>230</v>
      </c>
    </row>
    <row r="174" spans="1:10" ht="15" customHeight="1" thickBot="1" x14ac:dyDescent="0.25">
      <c r="A174" s="24" t="s">
        <v>914</v>
      </c>
      <c r="B174" s="705" t="s">
        <v>1325</v>
      </c>
      <c r="C174" s="649" t="s">
        <v>1981</v>
      </c>
      <c r="D174" s="154">
        <v>6950</v>
      </c>
      <c r="E174" s="154">
        <v>7115</v>
      </c>
      <c r="F174" s="154">
        <f>E174-D174</f>
        <v>165</v>
      </c>
    </row>
    <row r="175" spans="1:10" ht="15" customHeight="1" thickBot="1" x14ac:dyDescent="0.25">
      <c r="A175" s="24" t="s">
        <v>915</v>
      </c>
      <c r="B175" s="704" t="s">
        <v>1326</v>
      </c>
      <c r="C175" s="650" t="s">
        <v>1982</v>
      </c>
      <c r="D175" s="154">
        <v>47975</v>
      </c>
      <c r="E175" s="154">
        <v>48205</v>
      </c>
      <c r="F175" s="154">
        <f>E175-D175</f>
        <v>230</v>
      </c>
      <c r="G175" s="185"/>
      <c r="H175" s="181"/>
      <c r="I175" s="181"/>
      <c r="J175" s="181"/>
    </row>
    <row r="176" spans="1:10" ht="15" customHeight="1" thickBot="1" x14ac:dyDescent="0.25">
      <c r="A176" s="163" t="s">
        <v>917</v>
      </c>
      <c r="B176" s="705" t="s">
        <v>1327</v>
      </c>
      <c r="C176" s="649" t="s">
        <v>948</v>
      </c>
      <c r="D176" s="23">
        <v>42775</v>
      </c>
      <c r="E176" s="23">
        <v>42915</v>
      </c>
      <c r="F176" s="154">
        <f t="shared" ref="F176:F180" si="52">E176-D176</f>
        <v>140</v>
      </c>
      <c r="G176" s="185" t="s">
        <v>916</v>
      </c>
      <c r="H176" s="110"/>
      <c r="I176" s="110"/>
      <c r="J176" s="181"/>
    </row>
    <row r="177" spans="1:10" ht="15" customHeight="1" thickBot="1" x14ac:dyDescent="0.25">
      <c r="A177" s="14" t="s">
        <v>918</v>
      </c>
      <c r="B177" s="704" t="s">
        <v>1945</v>
      </c>
      <c r="C177" s="648" t="s">
        <v>1983</v>
      </c>
      <c r="D177" s="622">
        <v>25530</v>
      </c>
      <c r="E177" s="622">
        <v>26080</v>
      </c>
      <c r="F177" s="622">
        <f>E177-D177</f>
        <v>550</v>
      </c>
    </row>
    <row r="178" spans="1:10" ht="15" customHeight="1" thickBot="1" x14ac:dyDescent="0.25">
      <c r="A178" s="152" t="s">
        <v>919</v>
      </c>
      <c r="B178" s="705" t="s">
        <v>1328</v>
      </c>
      <c r="C178" s="649" t="s">
        <v>949</v>
      </c>
      <c r="D178" s="154">
        <v>117450</v>
      </c>
      <c r="E178" s="154">
        <v>118060</v>
      </c>
      <c r="F178" s="154">
        <f t="shared" si="52"/>
        <v>610</v>
      </c>
    </row>
    <row r="179" spans="1:10" ht="15" customHeight="1" thickBot="1" x14ac:dyDescent="0.25">
      <c r="A179" s="152" t="s">
        <v>920</v>
      </c>
      <c r="B179" s="704" t="s">
        <v>1329</v>
      </c>
      <c r="C179" s="701" t="s">
        <v>1984</v>
      </c>
      <c r="D179" s="173">
        <v>39415</v>
      </c>
      <c r="E179" s="173">
        <v>39885</v>
      </c>
      <c r="F179" s="154">
        <f t="shared" si="52"/>
        <v>470</v>
      </c>
      <c r="G179" s="108"/>
    </row>
    <row r="180" spans="1:10" ht="15" customHeight="1" thickBot="1" x14ac:dyDescent="0.25">
      <c r="A180" s="144" t="s">
        <v>921</v>
      </c>
      <c r="B180" s="705" t="s">
        <v>1330</v>
      </c>
      <c r="C180" s="683" t="s">
        <v>1985</v>
      </c>
      <c r="D180" s="22">
        <v>34770</v>
      </c>
      <c r="E180" s="22">
        <v>35010</v>
      </c>
      <c r="F180" s="154">
        <f t="shared" si="52"/>
        <v>240</v>
      </c>
      <c r="G180" s="322"/>
      <c r="H180" s="169"/>
      <c r="I180" s="169"/>
      <c r="J180" s="181"/>
    </row>
    <row r="181" spans="1:10" ht="15" customHeight="1" thickBot="1" x14ac:dyDescent="0.25">
      <c r="A181" s="172" t="s">
        <v>922</v>
      </c>
      <c r="B181" s="704" t="s">
        <v>1331</v>
      </c>
      <c r="C181" s="648" t="s">
        <v>1670</v>
      </c>
      <c r="D181" s="21">
        <v>6370</v>
      </c>
      <c r="E181" s="21">
        <v>6560</v>
      </c>
      <c r="F181" s="154">
        <f t="shared" ref="F181" si="53">E181-D181</f>
        <v>190</v>
      </c>
      <c r="G181" s="564"/>
    </row>
    <row r="182" spans="1:10" ht="15" customHeight="1" thickBot="1" x14ac:dyDescent="0.25">
      <c r="A182" s="24" t="s">
        <v>923</v>
      </c>
      <c r="B182" s="705" t="s">
        <v>1946</v>
      </c>
      <c r="C182" s="651" t="s">
        <v>1986</v>
      </c>
      <c r="D182" s="21">
        <v>5460</v>
      </c>
      <c r="E182" s="21">
        <v>5685</v>
      </c>
      <c r="F182" s="154">
        <f t="shared" ref="F182" si="54">E182-D182</f>
        <v>225</v>
      </c>
    </row>
    <row r="183" spans="1:10" ht="15" customHeight="1" thickBot="1" x14ac:dyDescent="0.25">
      <c r="A183" s="24" t="s">
        <v>924</v>
      </c>
      <c r="B183" s="704" t="s">
        <v>1947</v>
      </c>
      <c r="C183" s="650" t="s">
        <v>950</v>
      </c>
      <c r="D183" s="21">
        <v>28435</v>
      </c>
      <c r="E183" s="21">
        <v>28615</v>
      </c>
      <c r="F183" s="154">
        <f t="shared" ref="F183:F188" si="55">E183-D183</f>
        <v>180</v>
      </c>
    </row>
    <row r="184" spans="1:10" ht="15" customHeight="1" thickBot="1" x14ac:dyDescent="0.25">
      <c r="A184" s="24" t="s">
        <v>925</v>
      </c>
      <c r="B184" s="705" t="s">
        <v>1332</v>
      </c>
      <c r="C184" s="651" t="s">
        <v>1637</v>
      </c>
      <c r="D184" s="154">
        <v>16815</v>
      </c>
      <c r="E184" s="154">
        <v>17275</v>
      </c>
      <c r="F184" s="154">
        <f t="shared" si="55"/>
        <v>460</v>
      </c>
      <c r="G184" s="185" t="s">
        <v>926</v>
      </c>
    </row>
    <row r="185" spans="1:10" ht="15" customHeight="1" thickBot="1" x14ac:dyDescent="0.25">
      <c r="A185" s="163" t="s">
        <v>927</v>
      </c>
      <c r="B185" s="704" t="s">
        <v>1333</v>
      </c>
      <c r="C185" s="648" t="s">
        <v>1621</v>
      </c>
      <c r="D185" s="154">
        <v>7025</v>
      </c>
      <c r="E185" s="154">
        <v>7275</v>
      </c>
      <c r="F185" s="154">
        <f t="shared" ref="F185" si="56">E185-D185</f>
        <v>250</v>
      </c>
      <c r="G185" s="529"/>
    </row>
    <row r="186" spans="1:10" ht="15" customHeight="1" thickBot="1" x14ac:dyDescent="0.25">
      <c r="A186" s="24" t="s">
        <v>928</v>
      </c>
      <c r="B186" s="705" t="s">
        <v>1948</v>
      </c>
      <c r="C186" s="651" t="s">
        <v>1987</v>
      </c>
      <c r="D186" s="154">
        <v>13760</v>
      </c>
      <c r="E186" s="154">
        <v>14045</v>
      </c>
      <c r="F186" s="154">
        <f>E186-D186</f>
        <v>285</v>
      </c>
    </row>
    <row r="187" spans="1:10" ht="15" customHeight="1" thickBot="1" x14ac:dyDescent="0.25">
      <c r="A187" s="24" t="s">
        <v>929</v>
      </c>
      <c r="B187" s="704" t="s">
        <v>1334</v>
      </c>
      <c r="C187" s="648" t="s">
        <v>1988</v>
      </c>
      <c r="D187" s="23">
        <v>39060</v>
      </c>
      <c r="E187" s="23">
        <v>39175</v>
      </c>
      <c r="F187" s="154">
        <f t="shared" si="55"/>
        <v>115</v>
      </c>
      <c r="G187" s="129"/>
    </row>
    <row r="188" spans="1:10" ht="15" customHeight="1" thickBot="1" x14ac:dyDescent="0.25">
      <c r="A188" s="163" t="s">
        <v>930</v>
      </c>
      <c r="B188" s="705" t="s">
        <v>1393</v>
      </c>
      <c r="C188" s="649" t="s">
        <v>1989</v>
      </c>
      <c r="D188" s="173">
        <v>10540</v>
      </c>
      <c r="E188" s="173">
        <v>10645</v>
      </c>
      <c r="F188" s="154">
        <f t="shared" si="55"/>
        <v>105</v>
      </c>
      <c r="G188" s="361"/>
    </row>
    <row r="189" spans="1:10" ht="15.75" customHeight="1" thickBot="1" x14ac:dyDescent="0.25">
      <c r="A189" s="14" t="s">
        <v>931</v>
      </c>
      <c r="B189" s="704" t="s">
        <v>1949</v>
      </c>
      <c r="C189" s="648" t="s">
        <v>1990</v>
      </c>
      <c r="D189" s="562">
        <v>113840</v>
      </c>
      <c r="E189" s="562">
        <v>114380</v>
      </c>
      <c r="F189" s="154">
        <f t="shared" ref="F189:F200" si="57">E189-D189</f>
        <v>540</v>
      </c>
      <c r="G189" s="130"/>
    </row>
    <row r="190" spans="1:10" ht="15.75" customHeight="1" thickBot="1" x14ac:dyDescent="0.25">
      <c r="A190" s="24" t="s">
        <v>932</v>
      </c>
      <c r="B190" s="687" t="s">
        <v>1335</v>
      </c>
      <c r="C190" s="719" t="s">
        <v>2004</v>
      </c>
      <c r="D190" s="562">
        <v>1615</v>
      </c>
      <c r="E190" s="562">
        <v>1955</v>
      </c>
      <c r="F190" s="154">
        <f t="shared" ref="F190" si="58">E190-D190</f>
        <v>340</v>
      </c>
      <c r="G190" s="130"/>
    </row>
    <row r="191" spans="1:10" ht="15.75" customHeight="1" thickBot="1" x14ac:dyDescent="0.25">
      <c r="A191" s="168" t="s">
        <v>933</v>
      </c>
      <c r="B191" s="670" t="s">
        <v>1991</v>
      </c>
      <c r="C191" s="712" t="s">
        <v>1994</v>
      </c>
      <c r="D191" s="562">
        <v>17075</v>
      </c>
      <c r="E191" s="562">
        <v>17545</v>
      </c>
      <c r="F191" s="154">
        <f t="shared" ref="F191" si="59">E191-D191</f>
        <v>470</v>
      </c>
    </row>
    <row r="192" spans="1:10" ht="15" customHeight="1" thickBot="1" x14ac:dyDescent="0.25">
      <c r="A192" s="14" t="s">
        <v>934</v>
      </c>
      <c r="B192" s="675" t="s">
        <v>1992</v>
      </c>
      <c r="C192" s="648" t="s">
        <v>1995</v>
      </c>
      <c r="D192" s="572">
        <v>25875</v>
      </c>
      <c r="E192" s="572">
        <v>26560</v>
      </c>
      <c r="F192" s="154">
        <f t="shared" si="57"/>
        <v>685</v>
      </c>
      <c r="G192" s="322" t="s">
        <v>1383</v>
      </c>
    </row>
    <row r="193" spans="1:7" ht="15" customHeight="1" thickBot="1" x14ac:dyDescent="0.25">
      <c r="A193" s="14" t="s">
        <v>1667</v>
      </c>
      <c r="B193" s="674" t="s">
        <v>1663</v>
      </c>
      <c r="C193" s="648" t="s">
        <v>1664</v>
      </c>
      <c r="D193" s="154">
        <v>15830</v>
      </c>
      <c r="E193" s="154">
        <v>16585</v>
      </c>
      <c r="F193" s="154">
        <f t="shared" ref="F193" si="60">E193-D193</f>
        <v>755</v>
      </c>
      <c r="G193" s="543"/>
    </row>
    <row r="194" spans="1:7" ht="15" customHeight="1" thickBot="1" x14ac:dyDescent="0.25">
      <c r="A194" s="144" t="s">
        <v>935</v>
      </c>
      <c r="B194" s="670" t="s">
        <v>1306</v>
      </c>
      <c r="C194" s="701" t="s">
        <v>1996</v>
      </c>
      <c r="D194" s="22">
        <v>9770</v>
      </c>
      <c r="E194" s="22">
        <v>9775</v>
      </c>
      <c r="F194" s="154">
        <f t="shared" si="57"/>
        <v>5</v>
      </c>
      <c r="G194" s="185" t="s">
        <v>1661</v>
      </c>
    </row>
    <row r="195" spans="1:7" ht="15" customHeight="1" thickBot="1" x14ac:dyDescent="0.25">
      <c r="A195" s="144" t="s">
        <v>936</v>
      </c>
      <c r="B195" s="676" t="s">
        <v>1336</v>
      </c>
      <c r="C195" s="682" t="s">
        <v>1638</v>
      </c>
      <c r="D195" s="22">
        <v>6990</v>
      </c>
      <c r="E195" s="22">
        <v>7205</v>
      </c>
      <c r="F195" s="154">
        <f t="shared" ref="F195" si="61">E195-D195</f>
        <v>215</v>
      </c>
    </row>
    <row r="196" spans="1:7" ht="15" customHeight="1" thickBot="1" x14ac:dyDescent="0.25">
      <c r="A196" s="24" t="s">
        <v>937</v>
      </c>
      <c r="B196" s="670" t="s">
        <v>1337</v>
      </c>
      <c r="C196" s="648" t="s">
        <v>1508</v>
      </c>
      <c r="D196" s="161">
        <v>9345</v>
      </c>
      <c r="E196" s="161">
        <v>9765</v>
      </c>
      <c r="F196" s="154">
        <f t="shared" ref="F196" si="62">E196-D196</f>
        <v>420</v>
      </c>
    </row>
    <row r="197" spans="1:7" ht="15" customHeight="1" thickBot="1" x14ac:dyDescent="0.25">
      <c r="A197" s="24" t="s">
        <v>938</v>
      </c>
      <c r="B197" s="670" t="s">
        <v>1338</v>
      </c>
      <c r="C197" s="650" t="s">
        <v>1684</v>
      </c>
      <c r="D197" s="154">
        <v>5125</v>
      </c>
      <c r="E197" s="154">
        <v>5450</v>
      </c>
      <c r="F197" s="154">
        <f t="shared" ref="F197" si="63">E197-D197</f>
        <v>325</v>
      </c>
      <c r="G197" s="552"/>
    </row>
    <row r="198" spans="1:7" ht="15" customHeight="1" thickBot="1" x14ac:dyDescent="0.25">
      <c r="A198" s="163" t="s">
        <v>939</v>
      </c>
      <c r="B198" s="676" t="s">
        <v>1339</v>
      </c>
      <c r="C198" s="650" t="s">
        <v>1715</v>
      </c>
      <c r="D198" s="154">
        <v>7735</v>
      </c>
      <c r="E198" s="154">
        <v>8985</v>
      </c>
      <c r="F198" s="154">
        <f t="shared" ref="F198" si="64">E198-D198</f>
        <v>1250</v>
      </c>
      <c r="G198" s="625"/>
    </row>
    <row r="199" spans="1:7" ht="15" customHeight="1" thickBot="1" x14ac:dyDescent="0.25">
      <c r="A199" s="24" t="s">
        <v>940</v>
      </c>
      <c r="B199" s="670" t="s">
        <v>1993</v>
      </c>
      <c r="C199" s="648" t="s">
        <v>1997</v>
      </c>
      <c r="D199" s="154">
        <v>15890</v>
      </c>
      <c r="E199" s="154">
        <v>15915</v>
      </c>
      <c r="F199" s="154">
        <f t="shared" si="57"/>
        <v>25</v>
      </c>
      <c r="G199" s="720"/>
    </row>
    <row r="200" spans="1:7" ht="15" customHeight="1" thickBot="1" x14ac:dyDescent="0.25">
      <c r="A200" s="24" t="s">
        <v>941</v>
      </c>
      <c r="B200" s="676" t="s">
        <v>1340</v>
      </c>
      <c r="C200" s="650" t="s">
        <v>1998</v>
      </c>
      <c r="D200" s="154">
        <v>18285</v>
      </c>
      <c r="E200" s="154">
        <v>18555</v>
      </c>
      <c r="F200" s="154">
        <f t="shared" si="57"/>
        <v>270</v>
      </c>
    </row>
    <row r="201" spans="1:7" ht="15" customHeight="1" thickBot="1" x14ac:dyDescent="0.25">
      <c r="A201" s="711" t="s">
        <v>942</v>
      </c>
      <c r="B201" s="710" t="s">
        <v>1341</v>
      </c>
      <c r="C201" s="650" t="s">
        <v>1594</v>
      </c>
      <c r="D201" s="154">
        <v>11225</v>
      </c>
      <c r="E201" s="154">
        <v>11505</v>
      </c>
      <c r="F201" s="154">
        <f t="shared" ref="F201" si="65">E201-D201</f>
        <v>280</v>
      </c>
    </row>
    <row r="202" spans="1:7" ht="13.5" thickBot="1" x14ac:dyDescent="0.25">
      <c r="A202" s="125"/>
      <c r="B202" s="127"/>
      <c r="D202" s="127" t="s">
        <v>1026</v>
      </c>
      <c r="E202" s="127"/>
      <c r="F202" s="514">
        <f>SUM(F6:F201)</f>
        <v>55935</v>
      </c>
      <c r="G202" s="515">
        <f>F27+F63+F74+F119</f>
        <v>1200</v>
      </c>
    </row>
    <row r="203" spans="1:7" x14ac:dyDescent="0.2">
      <c r="A203" s="125"/>
      <c r="B203" s="127"/>
      <c r="C203" s="126"/>
      <c r="D203" s="116"/>
      <c r="E203" s="127"/>
      <c r="F203" s="128"/>
    </row>
    <row r="204" spans="1:7" ht="13.5" thickBot="1" x14ac:dyDescent="0.25">
      <c r="A204" s="131"/>
      <c r="B204" s="132"/>
      <c r="C204" s="791" t="s">
        <v>1050</v>
      </c>
      <c r="D204" s="791"/>
      <c r="E204" s="791"/>
      <c r="F204" s="463">
        <f>SUM('Общ. счетчики'!G48:G49)</f>
        <v>57840</v>
      </c>
    </row>
    <row r="205" spans="1:7" ht="16.5" customHeight="1" x14ac:dyDescent="0.2">
      <c r="E205" s="133"/>
    </row>
  </sheetData>
  <customSheetViews>
    <customSheetView guid="{59BB3A05-2517-4212-B4B0-766CE27362F6}" scale="120" showPageBreaks="1" printArea="1" hiddenColumns="1" state="hidden" view="pageBreakPreview" topLeftCell="A4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3"/>
  <headerFooter alignWithMargins="0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E10" sqref="E10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70" t="s">
        <v>1058</v>
      </c>
      <c r="D1" s="770"/>
      <c r="E1" s="813" t="s">
        <v>2024</v>
      </c>
      <c r="F1" s="813"/>
    </row>
    <row r="2" spans="1:8" ht="13.5" thickBot="1" x14ac:dyDescent="0.25">
      <c r="A2" s="818" t="s">
        <v>29</v>
      </c>
      <c r="B2" s="819"/>
      <c r="C2" s="244"/>
      <c r="F2" s="2"/>
    </row>
    <row r="3" spans="1:8" s="108" customFormat="1" ht="11.25" customHeight="1" x14ac:dyDescent="0.2">
      <c r="A3" s="821" t="s">
        <v>481</v>
      </c>
      <c r="B3" s="821" t="s">
        <v>482</v>
      </c>
      <c r="C3" s="821" t="s">
        <v>1</v>
      </c>
      <c r="D3" s="821" t="s">
        <v>2</v>
      </c>
      <c r="E3" s="821"/>
      <c r="F3" s="814" t="s">
        <v>483</v>
      </c>
    </row>
    <row r="4" spans="1:8" s="108" customFormat="1" ht="11.25" x14ac:dyDescent="0.2">
      <c r="A4" s="821"/>
      <c r="B4" s="821"/>
      <c r="C4" s="821"/>
      <c r="D4" s="821"/>
      <c r="E4" s="821"/>
      <c r="F4" s="815"/>
    </row>
    <row r="5" spans="1:8" s="108" customFormat="1" ht="12" thickBot="1" x14ac:dyDescent="0.25">
      <c r="A5" s="821"/>
      <c r="B5" s="821"/>
      <c r="C5" s="821"/>
      <c r="D5" s="245" t="s">
        <v>6</v>
      </c>
      <c r="E5" s="246" t="s">
        <v>7</v>
      </c>
      <c r="F5" s="816"/>
    </row>
    <row r="6" spans="1:8" s="108" customFormat="1" ht="12.75" customHeight="1" thickBot="1" x14ac:dyDescent="0.25">
      <c r="A6" s="247" t="s">
        <v>29</v>
      </c>
      <c r="B6" s="247"/>
      <c r="C6" s="247"/>
      <c r="D6" s="248">
        <v>44492</v>
      </c>
      <c r="E6" s="248">
        <v>44523</v>
      </c>
      <c r="F6" s="139"/>
    </row>
    <row r="7" spans="1:8" s="108" customFormat="1" ht="24" customHeight="1" x14ac:dyDescent="0.2">
      <c r="A7" s="308" t="s">
        <v>1531</v>
      </c>
      <c r="B7" s="249" t="s">
        <v>1510</v>
      </c>
      <c r="C7" s="250" t="s">
        <v>1511</v>
      </c>
      <c r="D7" s="580">
        <v>6080</v>
      </c>
      <c r="E7" s="580">
        <v>6221</v>
      </c>
      <c r="F7" s="380">
        <f t="shared" ref="F7" si="0">E7-D7</f>
        <v>141</v>
      </c>
      <c r="G7" s="504" t="s">
        <v>1557</v>
      </c>
    </row>
    <row r="8" spans="1:8" s="108" customFormat="1" ht="22.5" x14ac:dyDescent="0.2">
      <c r="A8" s="52" t="s">
        <v>1627</v>
      </c>
      <c r="B8" s="249" t="s">
        <v>1622</v>
      </c>
      <c r="C8" s="250" t="s">
        <v>1623</v>
      </c>
      <c r="D8" s="580">
        <v>7684</v>
      </c>
      <c r="E8" s="580">
        <v>8038</v>
      </c>
      <c r="F8" s="236">
        <f t="shared" ref="F8" si="1">E8-D8</f>
        <v>354</v>
      </c>
      <c r="G8" s="504" t="s">
        <v>1557</v>
      </c>
    </row>
    <row r="9" spans="1:8" s="108" customFormat="1" ht="25.5" customHeight="1" x14ac:dyDescent="0.2">
      <c r="A9" s="308" t="s">
        <v>2010</v>
      </c>
      <c r="B9" s="308" t="s">
        <v>2005</v>
      </c>
      <c r="C9" s="252" t="s">
        <v>2007</v>
      </c>
      <c r="D9" s="580">
        <v>272</v>
      </c>
      <c r="E9" s="580">
        <v>314</v>
      </c>
      <c r="F9" s="299">
        <f t="shared" ref="F9:F13" si="2">E9-D9</f>
        <v>42</v>
      </c>
      <c r="G9" s="504"/>
    </row>
    <row r="10" spans="1:8" s="108" customFormat="1" ht="24.75" customHeight="1" x14ac:dyDescent="0.2">
      <c r="A10" s="52" t="s">
        <v>1628</v>
      </c>
      <c r="B10" s="249" t="s">
        <v>1610</v>
      </c>
      <c r="C10" s="251" t="s">
        <v>1611</v>
      </c>
      <c r="D10" s="580">
        <v>28099</v>
      </c>
      <c r="E10" s="580">
        <v>28788</v>
      </c>
      <c r="F10" s="299">
        <f>E10-D10</f>
        <v>689</v>
      </c>
      <c r="G10" s="532" t="s">
        <v>1609</v>
      </c>
    </row>
    <row r="11" spans="1:8" s="108" customFormat="1" ht="24" customHeight="1" x14ac:dyDescent="0.2">
      <c r="A11" s="52" t="s">
        <v>1559</v>
      </c>
      <c r="B11" s="249" t="s">
        <v>1544</v>
      </c>
      <c r="C11" s="251" t="s">
        <v>1545</v>
      </c>
      <c r="D11" s="557">
        <v>30875</v>
      </c>
      <c r="E11" s="557">
        <v>31534</v>
      </c>
      <c r="F11" s="299">
        <f t="shared" ref="F11" si="3">E11-D11</f>
        <v>659</v>
      </c>
      <c r="G11" s="505" t="s">
        <v>1557</v>
      </c>
    </row>
    <row r="12" spans="1:8" s="108" customFormat="1" ht="22.5" x14ac:dyDescent="0.2">
      <c r="A12" s="52" t="s">
        <v>40</v>
      </c>
      <c r="B12" s="249" t="s">
        <v>1491</v>
      </c>
      <c r="C12" s="252" t="s">
        <v>1522</v>
      </c>
      <c r="D12" s="580">
        <v>20255</v>
      </c>
      <c r="E12" s="580">
        <v>20509</v>
      </c>
      <c r="F12" s="299">
        <f t="shared" si="2"/>
        <v>254</v>
      </c>
      <c r="G12" s="503" t="s">
        <v>1556</v>
      </c>
      <c r="H12" s="575"/>
    </row>
    <row r="13" spans="1:8" s="108" customFormat="1" ht="22.5" x14ac:dyDescent="0.2">
      <c r="A13" s="52" t="s">
        <v>42</v>
      </c>
      <c r="B13" s="249" t="s">
        <v>1412</v>
      </c>
      <c r="C13" s="252" t="s">
        <v>484</v>
      </c>
      <c r="D13" s="623">
        <v>1317</v>
      </c>
      <c r="E13" s="623">
        <v>1317</v>
      </c>
      <c r="F13" s="299">
        <f t="shared" si="2"/>
        <v>0</v>
      </c>
      <c r="G13" s="283"/>
    </row>
    <row r="14" spans="1:8" s="108" customFormat="1" ht="25.5" customHeight="1" x14ac:dyDescent="0.2">
      <c r="A14" s="52" t="s">
        <v>44</v>
      </c>
      <c r="B14" s="249" t="s">
        <v>1553</v>
      </c>
      <c r="C14" s="252" t="s">
        <v>1554</v>
      </c>
      <c r="D14" s="580">
        <v>1787</v>
      </c>
      <c r="E14" s="580">
        <v>1810</v>
      </c>
      <c r="F14" s="323">
        <f t="shared" ref="F14" si="4">E14-D14</f>
        <v>23</v>
      </c>
      <c r="G14" s="505" t="s">
        <v>1556</v>
      </c>
      <c r="H14" s="643"/>
    </row>
    <row r="15" spans="1:8" s="108" customFormat="1" ht="25.5" customHeight="1" x14ac:dyDescent="0.2">
      <c r="A15" s="52" t="s">
        <v>1378</v>
      </c>
      <c r="B15" s="305" t="s">
        <v>2018</v>
      </c>
      <c r="C15" s="252" t="s">
        <v>2017</v>
      </c>
      <c r="D15" s="580">
        <v>9442</v>
      </c>
      <c r="E15" s="580">
        <v>9442</v>
      </c>
      <c r="F15" s="547">
        <f>E15-D15</f>
        <v>0</v>
      </c>
      <c r="G15" s="283"/>
      <c r="H15" s="575"/>
    </row>
    <row r="16" spans="1:8" s="108" customFormat="1" ht="25.5" customHeight="1" x14ac:dyDescent="0.2">
      <c r="A16" s="52" t="s">
        <v>1655</v>
      </c>
      <c r="B16" s="305" t="s">
        <v>1653</v>
      </c>
      <c r="C16" s="252" t="s">
        <v>1654</v>
      </c>
      <c r="D16" s="557">
        <v>419</v>
      </c>
      <c r="E16" s="557">
        <v>434</v>
      </c>
      <c r="F16" s="547">
        <f t="shared" ref="F16" si="5">E16-D16</f>
        <v>15</v>
      </c>
      <c r="G16" s="283"/>
    </row>
    <row r="17" spans="1:8" s="108" customFormat="1" ht="25.5" customHeight="1" thickBot="1" x14ac:dyDescent="0.25">
      <c r="A17" s="726" t="s">
        <v>2012</v>
      </c>
      <c r="B17" s="305" t="s">
        <v>2011</v>
      </c>
      <c r="C17" s="252" t="s">
        <v>2014</v>
      </c>
      <c r="D17" s="557">
        <v>210</v>
      </c>
      <c r="E17" s="557">
        <v>274</v>
      </c>
      <c r="F17" s="547">
        <f t="shared" ref="F17" si="6">E17-D17</f>
        <v>64</v>
      </c>
      <c r="G17" s="283"/>
    </row>
    <row r="18" spans="1:8" s="108" customFormat="1" ht="18" customHeight="1" thickBot="1" x14ac:dyDescent="0.25">
      <c r="A18" s="52"/>
      <c r="B18" s="249" t="s">
        <v>1052</v>
      </c>
      <c r="C18" s="306">
        <f>SUM('Общ. счетчики'!G12)</f>
        <v>2080</v>
      </c>
      <c r="D18" s="557"/>
      <c r="E18" s="557"/>
      <c r="F18" s="233">
        <f>SUM(F7:F14)</f>
        <v>2162</v>
      </c>
      <c r="G18" s="109"/>
    </row>
    <row r="19" spans="1:8" s="108" customFormat="1" ht="18" customHeight="1" thickBot="1" x14ac:dyDescent="0.25">
      <c r="A19" s="52"/>
      <c r="B19" s="305" t="s">
        <v>1504</v>
      </c>
      <c r="C19" s="306">
        <f>'Общ. счетчики'!G8+'Общ. счетчики'!G9</f>
        <v>3810</v>
      </c>
      <c r="D19" s="557"/>
      <c r="E19" s="557"/>
      <c r="F19" s="484">
        <f>F15+F16</f>
        <v>15</v>
      </c>
      <c r="G19" s="109"/>
    </row>
    <row r="20" spans="1:8" s="108" customFormat="1" ht="22.5" x14ac:dyDescent="0.2">
      <c r="A20" s="52" t="s">
        <v>46</v>
      </c>
      <c r="B20" s="249" t="s">
        <v>47</v>
      </c>
      <c r="C20" s="252" t="s">
        <v>1484</v>
      </c>
      <c r="D20" s="557">
        <v>38099</v>
      </c>
      <c r="E20" s="557">
        <v>38644</v>
      </c>
      <c r="F20" s="238">
        <f t="shared" ref="F20:F26" si="7">E20-D20</f>
        <v>545</v>
      </c>
      <c r="G20" s="505" t="s">
        <v>1556</v>
      </c>
    </row>
    <row r="21" spans="1:8" s="108" customFormat="1" ht="25.5" customHeight="1" x14ac:dyDescent="0.2">
      <c r="A21" s="52" t="s">
        <v>1560</v>
      </c>
      <c r="B21" s="249" t="s">
        <v>1551</v>
      </c>
      <c r="C21" s="250" t="s">
        <v>1552</v>
      </c>
      <c r="D21" s="557">
        <v>17903</v>
      </c>
      <c r="E21" s="557">
        <v>18241</v>
      </c>
      <c r="F21" s="236">
        <f t="shared" ref="F21" si="8">E21-D21</f>
        <v>338</v>
      </c>
      <c r="G21" s="503" t="s">
        <v>1557</v>
      </c>
    </row>
    <row r="22" spans="1:8" s="108" customFormat="1" ht="30" customHeight="1" x14ac:dyDescent="0.2">
      <c r="A22" s="308" t="s">
        <v>1584</v>
      </c>
      <c r="B22" s="53" t="s">
        <v>1585</v>
      </c>
      <c r="C22" s="250" t="s">
        <v>1562</v>
      </c>
      <c r="D22" s="623">
        <v>31968</v>
      </c>
      <c r="E22" s="623">
        <v>31968</v>
      </c>
      <c r="F22" s="236">
        <f t="shared" ref="F22" si="9">E22-D22</f>
        <v>0</v>
      </c>
      <c r="G22" s="503" t="s">
        <v>1557</v>
      </c>
      <c r="H22" s="506" t="s">
        <v>2008</v>
      </c>
    </row>
    <row r="23" spans="1:8" s="108" customFormat="1" ht="33.75" x14ac:dyDescent="0.2">
      <c r="A23" s="52" t="s">
        <v>1561</v>
      </c>
      <c r="B23" s="249" t="s">
        <v>1538</v>
      </c>
      <c r="C23" s="250" t="s">
        <v>1539</v>
      </c>
      <c r="D23" s="580">
        <v>3474</v>
      </c>
      <c r="E23" s="580">
        <v>3583</v>
      </c>
      <c r="F23" s="236">
        <f t="shared" ref="F23" si="10">E23-D23</f>
        <v>109</v>
      </c>
      <c r="G23" s="504" t="s">
        <v>1557</v>
      </c>
    </row>
    <row r="24" spans="1:8" s="108" customFormat="1" ht="28.5" customHeight="1" x14ac:dyDescent="0.2">
      <c r="A24" s="52" t="s">
        <v>54</v>
      </c>
      <c r="B24" s="305" t="s">
        <v>1499</v>
      </c>
      <c r="C24" s="251" t="s">
        <v>485</v>
      </c>
      <c r="D24" s="557">
        <v>24750</v>
      </c>
      <c r="E24" s="557">
        <v>24850</v>
      </c>
      <c r="F24" s="549">
        <f t="shared" si="7"/>
        <v>100</v>
      </c>
      <c r="G24" s="225" t="s">
        <v>1451</v>
      </c>
    </row>
    <row r="25" spans="1:8" s="108" customFormat="1" ht="28.5" customHeight="1" x14ac:dyDescent="0.2">
      <c r="A25" s="52" t="s">
        <v>1054</v>
      </c>
      <c r="B25" s="305" t="s">
        <v>1728</v>
      </c>
      <c r="C25" s="251" t="s">
        <v>1055</v>
      </c>
      <c r="D25" s="580">
        <v>14712</v>
      </c>
      <c r="E25" s="580">
        <v>14809</v>
      </c>
      <c r="F25" s="549">
        <f t="shared" si="7"/>
        <v>97</v>
      </c>
      <c r="G25" s="451"/>
      <c r="H25" s="575"/>
    </row>
    <row r="26" spans="1:8" s="108" customFormat="1" ht="28.5" customHeight="1" thickBot="1" x14ac:dyDescent="0.25">
      <c r="A26" s="52" t="s">
        <v>67</v>
      </c>
      <c r="B26" s="305" t="s">
        <v>1500</v>
      </c>
      <c r="C26" s="195" t="s">
        <v>486</v>
      </c>
      <c r="D26" s="580">
        <v>22899</v>
      </c>
      <c r="E26" s="580">
        <v>23020</v>
      </c>
      <c r="F26" s="549">
        <f t="shared" si="7"/>
        <v>121</v>
      </c>
      <c r="G26" s="225"/>
      <c r="H26" s="575"/>
    </row>
    <row r="27" spans="1:8" s="108" customFormat="1" ht="18" customHeight="1" thickBot="1" x14ac:dyDescent="0.25">
      <c r="A27" s="52"/>
      <c r="B27" s="249" t="s">
        <v>1052</v>
      </c>
      <c r="C27" s="307">
        <f>SUM('Общ. счетчики'!G18:G18)</f>
        <v>1040</v>
      </c>
      <c r="D27" s="557"/>
      <c r="E27" s="557"/>
      <c r="F27" s="501">
        <f>SUM(F20:F23)</f>
        <v>992</v>
      </c>
      <c r="G27" s="225"/>
    </row>
    <row r="28" spans="1:8" s="108" customFormat="1" ht="18" customHeight="1" x14ac:dyDescent="0.2">
      <c r="A28" s="52"/>
      <c r="B28" s="253" t="s">
        <v>1504</v>
      </c>
      <c r="C28" s="307">
        <f>'Общ. счетчики'!G14+'Общ. счетчики'!G15</f>
        <v>2065</v>
      </c>
      <c r="D28" s="557"/>
      <c r="E28" s="557"/>
      <c r="F28" s="500">
        <f>SUM(F24:F26)</f>
        <v>318</v>
      </c>
      <c r="G28" s="225"/>
    </row>
    <row r="29" spans="1:8" s="108" customFormat="1" ht="24" customHeight="1" x14ac:dyDescent="0.2">
      <c r="A29" s="308" t="s">
        <v>1532</v>
      </c>
      <c r="B29" s="308" t="s">
        <v>1519</v>
      </c>
      <c r="C29" s="250" t="s">
        <v>1520</v>
      </c>
      <c r="D29" s="580">
        <v>45600</v>
      </c>
      <c r="E29" s="623">
        <v>46844</v>
      </c>
      <c r="F29" s="239">
        <f t="shared" ref="F29" si="11">E29-D29</f>
        <v>1244</v>
      </c>
      <c r="G29" s="504" t="s">
        <v>1557</v>
      </c>
      <c r="H29" s="732"/>
    </row>
    <row r="30" spans="1:8" s="108" customFormat="1" ht="24" customHeight="1" x14ac:dyDescent="0.2">
      <c r="A30" s="52" t="s">
        <v>1599</v>
      </c>
      <c r="B30" s="281" t="s">
        <v>1354</v>
      </c>
      <c r="C30" s="250" t="s">
        <v>1582</v>
      </c>
      <c r="D30" s="580">
        <v>4168</v>
      </c>
      <c r="E30" s="580">
        <v>4252</v>
      </c>
      <c r="F30" s="237">
        <f t="shared" ref="F30" si="12">E30-D30</f>
        <v>84</v>
      </c>
      <c r="G30" s="504" t="s">
        <v>1556</v>
      </c>
    </row>
    <row r="31" spans="1:8" s="108" customFormat="1" ht="24" customHeight="1" x14ac:dyDescent="0.2">
      <c r="A31" s="52" t="s">
        <v>59</v>
      </c>
      <c r="B31" s="584" t="s">
        <v>60</v>
      </c>
      <c r="C31" s="252" t="s">
        <v>1683</v>
      </c>
      <c r="D31" s="580">
        <v>16225</v>
      </c>
      <c r="E31" s="580">
        <v>17060</v>
      </c>
      <c r="F31" s="616">
        <f t="shared" ref="F31" si="13">E31-D31</f>
        <v>835</v>
      </c>
      <c r="G31" s="585"/>
      <c r="H31" s="586"/>
    </row>
    <row r="32" spans="1:8" s="108" customFormat="1" ht="22.5" customHeight="1" x14ac:dyDescent="0.2">
      <c r="A32" s="52" t="s">
        <v>1596</v>
      </c>
      <c r="B32" s="249" t="s">
        <v>1365</v>
      </c>
      <c r="C32" s="251" t="s">
        <v>1575</v>
      </c>
      <c r="D32" s="634">
        <v>22429</v>
      </c>
      <c r="E32" s="634">
        <v>22952</v>
      </c>
      <c r="F32" s="237">
        <f>E32-D32</f>
        <v>523</v>
      </c>
      <c r="G32" s="505" t="s">
        <v>1556</v>
      </c>
    </row>
    <row r="33" spans="1:8" s="108" customFormat="1" ht="22.5" customHeight="1" x14ac:dyDescent="0.2">
      <c r="A33" s="52" t="s">
        <v>1608</v>
      </c>
      <c r="B33" s="249" t="s">
        <v>1600</v>
      </c>
      <c r="C33" s="250" t="s">
        <v>1606</v>
      </c>
      <c r="D33" s="580">
        <v>14699</v>
      </c>
      <c r="E33" s="580">
        <v>15274</v>
      </c>
      <c r="F33" s="237">
        <f t="shared" ref="F33" si="14">E33-D33</f>
        <v>575</v>
      </c>
      <c r="G33" s="528" t="s">
        <v>1557</v>
      </c>
    </row>
    <row r="34" spans="1:8" s="108" customFormat="1" ht="24.75" customHeight="1" x14ac:dyDescent="0.2">
      <c r="A34" s="52" t="s">
        <v>1533</v>
      </c>
      <c r="B34" s="249" t="s">
        <v>1515</v>
      </c>
      <c r="C34" s="250" t="s">
        <v>1516</v>
      </c>
      <c r="D34" s="557">
        <v>56779</v>
      </c>
      <c r="E34" s="557">
        <v>57938</v>
      </c>
      <c r="F34" s="237">
        <f t="shared" ref="F34" si="15">E34-D34</f>
        <v>1159</v>
      </c>
      <c r="G34" s="187" t="s">
        <v>1556</v>
      </c>
    </row>
    <row r="35" spans="1:8" s="108" customFormat="1" ht="29.25" customHeight="1" x14ac:dyDescent="0.2">
      <c r="A35" s="254" t="s">
        <v>1411</v>
      </c>
      <c r="B35" s="255" t="s">
        <v>1501</v>
      </c>
      <c r="C35" s="469">
        <v>32222217</v>
      </c>
      <c r="D35" s="623">
        <v>1110</v>
      </c>
      <c r="E35" s="623">
        <v>1110</v>
      </c>
      <c r="F35" s="546">
        <f t="shared" ref="F35:F40" si="16">E35-D35</f>
        <v>0</v>
      </c>
      <c r="G35" s="583"/>
    </row>
    <row r="36" spans="1:8" s="108" customFormat="1" ht="27" customHeight="1" x14ac:dyDescent="0.2">
      <c r="A36" s="254" t="s">
        <v>1368</v>
      </c>
      <c r="B36" s="255" t="s">
        <v>2022</v>
      </c>
      <c r="C36" s="256" t="s">
        <v>1373</v>
      </c>
      <c r="D36" s="580">
        <v>8100</v>
      </c>
      <c r="E36" s="580">
        <v>8100</v>
      </c>
      <c r="F36" s="547">
        <f t="shared" si="16"/>
        <v>0</v>
      </c>
      <c r="G36" s="727">
        <v>7978</v>
      </c>
    </row>
    <row r="37" spans="1:8" s="108" customFormat="1" ht="27.75" customHeight="1" x14ac:dyDescent="0.2">
      <c r="A37" s="254" t="s">
        <v>1384</v>
      </c>
      <c r="B37" s="255" t="s">
        <v>1502</v>
      </c>
      <c r="C37" s="455">
        <v>17784290</v>
      </c>
      <c r="D37" s="557">
        <v>19483</v>
      </c>
      <c r="E37" s="557">
        <v>19972</v>
      </c>
      <c r="F37" s="547">
        <f t="shared" si="16"/>
        <v>489</v>
      </c>
    </row>
    <row r="38" spans="1:8" s="108" customFormat="1" ht="27" customHeight="1" x14ac:dyDescent="0.2">
      <c r="A38" s="254" t="s">
        <v>1385</v>
      </c>
      <c r="B38" s="255" t="s">
        <v>2021</v>
      </c>
      <c r="C38" s="455">
        <v>17786166</v>
      </c>
      <c r="D38" s="557">
        <v>1417</v>
      </c>
      <c r="E38" s="557">
        <v>1417</v>
      </c>
      <c r="F38" s="547">
        <f t="shared" si="16"/>
        <v>0</v>
      </c>
    </row>
    <row r="39" spans="1:8" ht="27.75" customHeight="1" x14ac:dyDescent="0.2">
      <c r="A39" s="52" t="s">
        <v>68</v>
      </c>
      <c r="B39" s="255" t="s">
        <v>1471</v>
      </c>
      <c r="C39" s="250" t="s">
        <v>487</v>
      </c>
      <c r="D39" s="580">
        <v>18827</v>
      </c>
      <c r="E39" s="580">
        <v>18914</v>
      </c>
      <c r="F39" s="546">
        <f t="shared" si="16"/>
        <v>87</v>
      </c>
      <c r="G39" s="109"/>
      <c r="H39" s="560"/>
    </row>
    <row r="40" spans="1:8" ht="27.75" customHeight="1" x14ac:dyDescent="0.2">
      <c r="A40" s="52" t="s">
        <v>1371</v>
      </c>
      <c r="B40" s="255" t="s">
        <v>1503</v>
      </c>
      <c r="C40" s="250" t="s">
        <v>1372</v>
      </c>
      <c r="D40" s="580">
        <v>39417</v>
      </c>
      <c r="E40" s="580">
        <v>39470</v>
      </c>
      <c r="F40" s="593">
        <f t="shared" si="16"/>
        <v>53</v>
      </c>
      <c r="G40" s="225"/>
      <c r="H40" s="303"/>
    </row>
    <row r="41" spans="1:8" ht="27.75" customHeight="1" thickBot="1" x14ac:dyDescent="0.25">
      <c r="A41" s="52" t="s">
        <v>1656</v>
      </c>
      <c r="B41" s="305" t="s">
        <v>1653</v>
      </c>
      <c r="C41" s="250" t="s">
        <v>1657</v>
      </c>
      <c r="D41" s="557">
        <v>383</v>
      </c>
      <c r="E41" s="557">
        <v>397</v>
      </c>
      <c r="F41" s="548">
        <f t="shared" ref="F41" si="17">E41-D41</f>
        <v>14</v>
      </c>
      <c r="G41" s="225"/>
      <c r="H41" s="560"/>
    </row>
    <row r="42" spans="1:8" ht="16.5" customHeight="1" x14ac:dyDescent="0.2">
      <c r="A42" s="486"/>
      <c r="B42" s="730" t="s">
        <v>1052</v>
      </c>
      <c r="C42" s="488">
        <f>SUM('Общ. счетчики'!G24:G24)</f>
        <v>4420</v>
      </c>
      <c r="D42" s="487"/>
      <c r="E42" s="487" t="s">
        <v>1051</v>
      </c>
      <c r="F42" s="725">
        <f>SUM(F29:F34)</f>
        <v>4420</v>
      </c>
      <c r="G42" s="494"/>
    </row>
    <row r="43" spans="1:8" ht="16.5" customHeight="1" x14ac:dyDescent="0.2">
      <c r="A43" s="489"/>
      <c r="B43" s="728" t="s">
        <v>1504</v>
      </c>
      <c r="C43" s="490">
        <f>'Общ. счетчики'!G20+'Общ. счетчики'!G21</f>
        <v>2205</v>
      </c>
      <c r="D43" s="489"/>
      <c r="E43" s="489"/>
      <c r="F43" s="491">
        <f>SUM(F35:F41)+SUM(F15:F17)+SUM(F24:F26)</f>
        <v>1040</v>
      </c>
      <c r="G43" s="485"/>
    </row>
    <row r="44" spans="1:8" x14ac:dyDescent="0.2">
      <c r="A44" s="78"/>
      <c r="B44" s="310" t="s">
        <v>1057</v>
      </c>
      <c r="C44" s="495">
        <f>C18+C27+C42</f>
        <v>7540</v>
      </c>
      <c r="D44" s="78"/>
      <c r="E44" s="78"/>
      <c r="F44" s="496">
        <f>F18+F27+F42</f>
        <v>7574</v>
      </c>
    </row>
    <row r="45" spans="1:8" x14ac:dyDescent="0.2">
      <c r="A45" s="37"/>
      <c r="B45" s="249" t="s">
        <v>1370</v>
      </c>
      <c r="C45" s="257"/>
      <c r="D45" s="37"/>
      <c r="E45" s="37"/>
      <c r="F45" s="497">
        <f>F44+F43+F28+F19</f>
        <v>8947</v>
      </c>
    </row>
    <row r="46" spans="1:8" ht="33" customHeight="1" thickBot="1" x14ac:dyDescent="0.25">
      <c r="A46" s="309" t="s">
        <v>83</v>
      </c>
      <c r="B46" s="78"/>
      <c r="C46" s="78"/>
      <c r="D46" s="78"/>
      <c r="E46" s="78"/>
      <c r="F46" s="140"/>
    </row>
    <row r="47" spans="1:8" ht="12.75" customHeight="1" x14ac:dyDescent="0.2">
      <c r="A47" s="817" t="s">
        <v>481</v>
      </c>
      <c r="B47" s="817" t="s">
        <v>482</v>
      </c>
      <c r="C47" s="817" t="s">
        <v>1</v>
      </c>
      <c r="D47" s="817" t="s">
        <v>2</v>
      </c>
      <c r="E47" s="817"/>
      <c r="F47" s="801" t="s">
        <v>483</v>
      </c>
      <c r="G47" s="800" t="s">
        <v>1035</v>
      </c>
    </row>
    <row r="48" spans="1:8" x14ac:dyDescent="0.2">
      <c r="A48" s="817"/>
      <c r="B48" s="817"/>
      <c r="C48" s="817"/>
      <c r="D48" s="817"/>
      <c r="E48" s="817"/>
      <c r="F48" s="802"/>
      <c r="G48" s="800"/>
    </row>
    <row r="49" spans="1:10" ht="17.25" customHeight="1" thickBot="1" x14ac:dyDescent="0.25">
      <c r="A49" s="817"/>
      <c r="B49" s="817"/>
      <c r="C49" s="817"/>
      <c r="D49" s="258" t="s">
        <v>6</v>
      </c>
      <c r="E49" s="259" t="s">
        <v>7</v>
      </c>
      <c r="F49" s="803"/>
      <c r="G49" s="800"/>
    </row>
    <row r="50" spans="1:10" ht="36" customHeight="1" thickBot="1" x14ac:dyDescent="0.25">
      <c r="A50" s="252" t="s">
        <v>488</v>
      </c>
      <c r="B50" s="812" t="s">
        <v>489</v>
      </c>
      <c r="C50" s="812"/>
      <c r="D50" s="195"/>
      <c r="E50" s="195"/>
      <c r="F50" s="240">
        <f>'Общ. счетчики'!G31</f>
        <v>8870</v>
      </c>
      <c r="G50" s="218"/>
      <c r="H50" s="260"/>
    </row>
    <row r="51" spans="1:10" ht="24" customHeight="1" x14ac:dyDescent="0.2">
      <c r="A51" s="260" t="s">
        <v>956</v>
      </c>
      <c r="B51" s="820" t="s">
        <v>85</v>
      </c>
      <c r="C51" s="250" t="s">
        <v>1601</v>
      </c>
      <c r="D51" s="580">
        <v>38373</v>
      </c>
      <c r="E51" s="580">
        <v>39188</v>
      </c>
      <c r="F51" s="241">
        <f>E51-D51</f>
        <v>815</v>
      </c>
      <c r="G51" s="219">
        <f>F51*F73</f>
        <v>906.91883076151055</v>
      </c>
      <c r="H51" s="804" t="s">
        <v>1555</v>
      </c>
    </row>
    <row r="52" spans="1:10" ht="24" customHeight="1" x14ac:dyDescent="0.2">
      <c r="A52" s="52" t="s">
        <v>86</v>
      </c>
      <c r="B52" s="820"/>
      <c r="C52" s="252" t="s">
        <v>1602</v>
      </c>
      <c r="D52" s="557">
        <v>59634</v>
      </c>
      <c r="E52" s="557">
        <v>60645</v>
      </c>
      <c r="F52" s="295">
        <f>E52-D52</f>
        <v>1011</v>
      </c>
      <c r="G52" s="219">
        <f>F52*F73</f>
        <v>1125.0244636808432</v>
      </c>
      <c r="H52" s="805"/>
    </row>
    <row r="53" spans="1:10" ht="31.5" customHeight="1" x14ac:dyDescent="0.2">
      <c r="A53" s="260" t="s">
        <v>490</v>
      </c>
      <c r="B53" s="830" t="s">
        <v>1000</v>
      </c>
      <c r="C53" s="822" t="s">
        <v>2009</v>
      </c>
      <c r="D53" s="824">
        <v>11697</v>
      </c>
      <c r="E53" s="824">
        <v>13123</v>
      </c>
      <c r="F53" s="810">
        <f>E53-D53</f>
        <v>1426</v>
      </c>
      <c r="G53" s="807">
        <f>F53*F73</f>
        <v>1586.829757872287</v>
      </c>
      <c r="H53" s="809" t="s">
        <v>1556</v>
      </c>
      <c r="I53" s="724"/>
    </row>
    <row r="54" spans="1:10" ht="31.5" customHeight="1" x14ac:dyDescent="0.2">
      <c r="A54" s="52" t="s">
        <v>88</v>
      </c>
      <c r="B54" s="831"/>
      <c r="C54" s="823"/>
      <c r="D54" s="825"/>
      <c r="E54" s="825"/>
      <c r="F54" s="811"/>
      <c r="G54" s="808"/>
      <c r="H54" s="809"/>
      <c r="I54" s="723"/>
    </row>
    <row r="55" spans="1:10" ht="25.5" customHeight="1" x14ac:dyDescent="0.2">
      <c r="A55" s="261" t="s">
        <v>491</v>
      </c>
      <c r="B55" s="249" t="s">
        <v>90</v>
      </c>
      <c r="C55" s="252" t="s">
        <v>1550</v>
      </c>
      <c r="D55" s="580">
        <v>9405</v>
      </c>
      <c r="E55" s="580">
        <v>9405</v>
      </c>
      <c r="F55" s="241">
        <f t="shared" ref="F55" si="18">E55-D55</f>
        <v>0</v>
      </c>
      <c r="G55" s="220">
        <f>F55*F73</f>
        <v>0</v>
      </c>
      <c r="H55" s="522" t="s">
        <v>1558</v>
      </c>
    </row>
    <row r="56" spans="1:10" ht="30.75" customHeight="1" x14ac:dyDescent="0.2">
      <c r="A56" s="493" t="s">
        <v>91</v>
      </c>
      <c r="B56" s="249" t="s">
        <v>1513</v>
      </c>
      <c r="C56" s="252" t="s">
        <v>1514</v>
      </c>
      <c r="D56" s="580">
        <v>19611</v>
      </c>
      <c r="E56" s="580">
        <v>19898</v>
      </c>
      <c r="F56" s="242">
        <f t="shared" ref="F56" si="19">E56-D56</f>
        <v>287</v>
      </c>
      <c r="G56" s="221">
        <f>F56*F73</f>
        <v>319.36896248902275</v>
      </c>
      <c r="H56" s="522" t="s">
        <v>1558</v>
      </c>
    </row>
    <row r="57" spans="1:10" ht="27" customHeight="1" x14ac:dyDescent="0.2">
      <c r="A57" s="493" t="s">
        <v>93</v>
      </c>
      <c r="B57" s="249" t="s">
        <v>1518</v>
      </c>
      <c r="C57" s="251" t="s">
        <v>1509</v>
      </c>
      <c r="D57" s="580">
        <v>3680</v>
      </c>
      <c r="E57" s="580">
        <v>3740</v>
      </c>
      <c r="F57" s="242">
        <f t="shared" ref="F57" si="20">E57-D57</f>
        <v>60</v>
      </c>
      <c r="G57" s="221">
        <f>F57*F73</f>
        <v>66.767030485509977</v>
      </c>
      <c r="H57" s="506" t="s">
        <v>1558</v>
      </c>
      <c r="I57" s="806"/>
    </row>
    <row r="58" spans="1:10" ht="26.25" customHeight="1" x14ac:dyDescent="0.2">
      <c r="A58" s="52" t="s">
        <v>95</v>
      </c>
      <c r="B58" s="308" t="s">
        <v>1534</v>
      </c>
      <c r="C58" s="251" t="s">
        <v>1524</v>
      </c>
      <c r="D58" s="580">
        <v>7540</v>
      </c>
      <c r="E58" s="623">
        <v>7626</v>
      </c>
      <c r="F58" s="351">
        <f t="shared" ref="F58" si="21">E58-D58</f>
        <v>86</v>
      </c>
      <c r="G58" s="221">
        <f>F58*F73</f>
        <v>95.699410362564294</v>
      </c>
      <c r="H58" s="558" t="s">
        <v>1558</v>
      </c>
      <c r="I58" s="806"/>
    </row>
    <row r="59" spans="1:10" ht="27" customHeight="1" x14ac:dyDescent="0.2">
      <c r="A59" s="263" t="s">
        <v>492</v>
      </c>
      <c r="B59" s="308" t="s">
        <v>1535</v>
      </c>
      <c r="C59" s="252" t="s">
        <v>1525</v>
      </c>
      <c r="D59" s="580">
        <v>11554</v>
      </c>
      <c r="E59" s="580">
        <v>11859</v>
      </c>
      <c r="F59" s="239">
        <f t="shared" ref="F59" si="22">E59-D59</f>
        <v>305</v>
      </c>
      <c r="G59" s="221">
        <f>F59*F73</f>
        <v>339.39907163467569</v>
      </c>
      <c r="H59" s="522" t="s">
        <v>1639</v>
      </c>
      <c r="I59" s="8"/>
    </row>
    <row r="60" spans="1:10" ht="24" customHeight="1" x14ac:dyDescent="0.2">
      <c r="A60" s="52" t="s">
        <v>98</v>
      </c>
      <c r="B60" s="249" t="s">
        <v>1542</v>
      </c>
      <c r="C60" s="335" t="s">
        <v>1543</v>
      </c>
      <c r="D60" s="580">
        <v>13859</v>
      </c>
      <c r="E60" s="580">
        <v>14297</v>
      </c>
      <c r="F60" s="352">
        <f t="shared" ref="F60" si="23">E60-D60</f>
        <v>438</v>
      </c>
      <c r="G60" s="221">
        <f>F60*F73</f>
        <v>487.39932254422285</v>
      </c>
      <c r="H60" s="522" t="s">
        <v>1558</v>
      </c>
      <c r="I60" s="8"/>
    </row>
    <row r="61" spans="1:10" ht="24" customHeight="1" x14ac:dyDescent="0.2">
      <c r="A61" s="52" t="s">
        <v>100</v>
      </c>
      <c r="B61" s="308" t="s">
        <v>1536</v>
      </c>
      <c r="C61" s="335" t="s">
        <v>1526</v>
      </c>
      <c r="D61" s="580">
        <v>17701</v>
      </c>
      <c r="E61" s="580">
        <v>18342</v>
      </c>
      <c r="F61" s="352">
        <f t="shared" ref="F61:F62" si="24">E61-D61</f>
        <v>641</v>
      </c>
      <c r="G61" s="334">
        <f>F61*F73</f>
        <v>713.29444235353162</v>
      </c>
      <c r="H61" s="558" t="s">
        <v>1666</v>
      </c>
      <c r="I61" s="506"/>
      <c r="J61" s="506"/>
    </row>
    <row r="62" spans="1:10" ht="24" customHeight="1" x14ac:dyDescent="0.2">
      <c r="A62" s="53" t="s">
        <v>102</v>
      </c>
      <c r="B62" s="308" t="s">
        <v>1537</v>
      </c>
      <c r="C62" s="335" t="s">
        <v>1527</v>
      </c>
      <c r="D62" s="580">
        <v>20792</v>
      </c>
      <c r="E62" s="580">
        <v>21338</v>
      </c>
      <c r="F62" s="352">
        <f t="shared" si="24"/>
        <v>546</v>
      </c>
      <c r="G62" s="334">
        <f>F62*F73</f>
        <v>607.57997741814074</v>
      </c>
      <c r="H62" s="522" t="s">
        <v>1666</v>
      </c>
      <c r="I62" s="506"/>
      <c r="J62" s="506"/>
    </row>
    <row r="63" spans="1:10" ht="24" customHeight="1" x14ac:dyDescent="0.2">
      <c r="A63" s="267" t="s">
        <v>1457</v>
      </c>
      <c r="B63" s="587" t="s">
        <v>1453</v>
      </c>
      <c r="C63" s="588" t="s">
        <v>1395</v>
      </c>
      <c r="D63" s="557">
        <v>36919</v>
      </c>
      <c r="E63" s="557">
        <v>37406</v>
      </c>
      <c r="F63" s="294">
        <f>E63-D63</f>
        <v>487</v>
      </c>
      <c r="G63" s="334"/>
      <c r="H63" s="506">
        <f>E63-D63-F66</f>
        <v>22</v>
      </c>
    </row>
    <row r="64" spans="1:10" ht="24" customHeight="1" x14ac:dyDescent="0.2">
      <c r="A64" s="267" t="s">
        <v>1614</v>
      </c>
      <c r="B64" s="267" t="s">
        <v>1614</v>
      </c>
      <c r="C64" s="589" t="s">
        <v>1619</v>
      </c>
      <c r="D64" s="721">
        <v>40</v>
      </c>
      <c r="E64" s="621">
        <v>40</v>
      </c>
      <c r="F64" s="294">
        <f t="shared" ref="F64:F65" si="25">E64-D64</f>
        <v>0</v>
      </c>
      <c r="G64" s="334">
        <f>F64*F73</f>
        <v>0</v>
      </c>
      <c r="H64" s="8" t="s">
        <v>2019</v>
      </c>
    </row>
    <row r="65" spans="1:9" ht="24" customHeight="1" x14ac:dyDescent="0.2">
      <c r="A65" s="267" t="s">
        <v>1615</v>
      </c>
      <c r="B65" s="267" t="s">
        <v>1615</v>
      </c>
      <c r="C65" s="589" t="s">
        <v>1620</v>
      </c>
      <c r="D65" s="721">
        <v>125</v>
      </c>
      <c r="E65" s="621">
        <v>125</v>
      </c>
      <c r="F65" s="294">
        <f t="shared" si="25"/>
        <v>0</v>
      </c>
      <c r="G65" s="334">
        <f>F65*F73</f>
        <v>0</v>
      </c>
      <c r="H65" s="522" t="s">
        <v>1556</v>
      </c>
    </row>
    <row r="66" spans="1:9" ht="24" customHeight="1" x14ac:dyDescent="0.2">
      <c r="A66" s="267" t="s">
        <v>1617</v>
      </c>
      <c r="B66" s="587" t="s">
        <v>1498</v>
      </c>
      <c r="C66" s="590" t="s">
        <v>1603</v>
      </c>
      <c r="D66" s="602">
        <v>23588</v>
      </c>
      <c r="E66" s="602">
        <v>24053</v>
      </c>
      <c r="F66" s="294">
        <f>E66-D66</f>
        <v>465</v>
      </c>
      <c r="G66" s="334">
        <f>F66*F73</f>
        <v>517.4444862627023</v>
      </c>
      <c r="H66" s="522" t="s">
        <v>1558</v>
      </c>
    </row>
    <row r="67" spans="1:9" ht="24" customHeight="1" x14ac:dyDescent="0.2">
      <c r="A67" s="267" t="s">
        <v>1616</v>
      </c>
      <c r="B67" s="587" t="s">
        <v>1660</v>
      </c>
      <c r="C67" s="590" t="s">
        <v>1604</v>
      </c>
      <c r="D67" s="721">
        <v>58806</v>
      </c>
      <c r="E67" s="621">
        <v>60541</v>
      </c>
      <c r="F67" s="294">
        <f t="shared" ref="F67" si="26">E67-D67</f>
        <v>1735</v>
      </c>
      <c r="G67" s="334">
        <f>F67*F73</f>
        <v>1930.6799648726635</v>
      </c>
      <c r="H67" s="522" t="s">
        <v>1558</v>
      </c>
    </row>
    <row r="68" spans="1:9" ht="24" customHeight="1" x14ac:dyDescent="0.2">
      <c r="A68" s="267" t="s">
        <v>1618</v>
      </c>
      <c r="B68" s="587" t="s">
        <v>2013</v>
      </c>
      <c r="C68" s="591" t="s">
        <v>1605</v>
      </c>
      <c r="D68" s="721">
        <v>10888</v>
      </c>
      <c r="E68" s="621">
        <v>11004</v>
      </c>
      <c r="F68" s="294">
        <f t="shared" ref="F68" si="27">E68-D68</f>
        <v>116</v>
      </c>
      <c r="G68" s="334">
        <f>F68*F73</f>
        <v>129.0829256053193</v>
      </c>
      <c r="H68" s="522" t="s">
        <v>1558</v>
      </c>
    </row>
    <row r="69" spans="1:9" ht="24" customHeight="1" x14ac:dyDescent="0.2">
      <c r="A69" s="143" t="s">
        <v>1418</v>
      </c>
      <c r="B69" s="592" t="s">
        <v>1419</v>
      </c>
      <c r="C69" s="363"/>
      <c r="D69" s="580">
        <v>3620</v>
      </c>
      <c r="E69" s="623">
        <v>3660</v>
      </c>
      <c r="F69" s="294">
        <f t="shared" ref="F69" si="28">E69-D69</f>
        <v>40</v>
      </c>
      <c r="G69" s="334">
        <f>F69*F73</f>
        <v>44.511353657006651</v>
      </c>
      <c r="H69" s="506"/>
      <c r="I69" s="715"/>
    </row>
    <row r="70" spans="1:9" ht="24" customHeight="1" x14ac:dyDescent="0.2">
      <c r="A70" s="52" t="s">
        <v>494</v>
      </c>
      <c r="B70" s="249" t="s">
        <v>104</v>
      </c>
      <c r="C70" s="336" t="s">
        <v>1045</v>
      </c>
      <c r="D70" s="828" t="s">
        <v>1362</v>
      </c>
      <c r="E70" s="829"/>
      <c r="F70" s="294"/>
      <c r="G70" s="222">
        <f>F70*F73</f>
        <v>0</v>
      </c>
      <c r="H70" s="522"/>
    </row>
    <row r="71" spans="1:9" ht="27" customHeight="1" x14ac:dyDescent="0.2">
      <c r="A71" s="264" t="s">
        <v>966</v>
      </c>
      <c r="B71" s="249" t="s">
        <v>495</v>
      </c>
      <c r="C71" s="833" t="s">
        <v>1046</v>
      </c>
      <c r="D71" s="833"/>
      <c r="E71" s="833"/>
      <c r="F71" s="294">
        <v>891</v>
      </c>
      <c r="G71" s="223"/>
    </row>
    <row r="72" spans="1:9" ht="18" customHeight="1" x14ac:dyDescent="0.2">
      <c r="A72" s="265" t="s">
        <v>16</v>
      </c>
      <c r="B72" s="37"/>
      <c r="C72" s="37"/>
      <c r="D72" s="37"/>
      <c r="E72" s="37"/>
      <c r="F72" s="475">
        <f>SUM(F51:F70)-F63</f>
        <v>7971</v>
      </c>
      <c r="G72" s="508">
        <f>SUM(G51:G70)</f>
        <v>8870</v>
      </c>
      <c r="I72" s="717"/>
    </row>
    <row r="73" spans="1:9" ht="21" customHeight="1" x14ac:dyDescent="0.2">
      <c r="A73" s="252"/>
      <c r="B73" s="37" t="s">
        <v>496</v>
      </c>
      <c r="C73" s="266"/>
      <c r="D73" s="37"/>
      <c r="E73" s="37"/>
      <c r="F73" s="243">
        <f>F50/F72</f>
        <v>1.1127838414251663</v>
      </c>
      <c r="G73" s="224"/>
    </row>
    <row r="74" spans="1:9" ht="45.75" customHeight="1" x14ac:dyDescent="0.2">
      <c r="A74" s="343" t="s">
        <v>72</v>
      </c>
      <c r="B74" s="344"/>
      <c r="C74" s="107"/>
      <c r="D74" s="107"/>
      <c r="E74" s="107"/>
      <c r="F74" s="107"/>
      <c r="G74" s="107"/>
      <c r="H74" s="107"/>
    </row>
    <row r="75" spans="1:9" ht="12.75" customHeight="1" x14ac:dyDescent="0.2">
      <c r="A75" s="817" t="s">
        <v>481</v>
      </c>
      <c r="B75" s="817" t="s">
        <v>482</v>
      </c>
      <c r="C75" s="817" t="s">
        <v>1</v>
      </c>
      <c r="D75" s="817" t="s">
        <v>2</v>
      </c>
      <c r="E75" s="817"/>
      <c r="F75" s="817" t="s">
        <v>483</v>
      </c>
      <c r="G75" s="834" t="s">
        <v>1034</v>
      </c>
      <c r="H75" s="832"/>
    </row>
    <row r="76" spans="1:9" x14ac:dyDescent="0.2">
      <c r="A76" s="817"/>
      <c r="B76" s="817"/>
      <c r="C76" s="817"/>
      <c r="D76" s="817"/>
      <c r="E76" s="817"/>
      <c r="F76" s="817"/>
      <c r="G76" s="834"/>
      <c r="H76" s="832"/>
    </row>
    <row r="77" spans="1:9" ht="23.25" customHeight="1" x14ac:dyDescent="0.2">
      <c r="A77" s="817"/>
      <c r="B77" s="817"/>
      <c r="C77" s="817"/>
      <c r="D77" s="258" t="s">
        <v>6</v>
      </c>
      <c r="E77" s="259" t="s">
        <v>7</v>
      </c>
      <c r="F77" s="817"/>
      <c r="G77" s="834"/>
      <c r="H77" s="832"/>
    </row>
    <row r="78" spans="1:9" ht="28.5" customHeight="1" x14ac:dyDescent="0.2">
      <c r="A78" s="52" t="s">
        <v>959</v>
      </c>
      <c r="B78" s="267" t="s">
        <v>970</v>
      </c>
      <c r="C78" s="250" t="s">
        <v>1399</v>
      </c>
      <c r="D78" s="557">
        <v>45241</v>
      </c>
      <c r="E78" s="557">
        <v>45647</v>
      </c>
      <c r="F78" s="195">
        <f>E78-D78</f>
        <v>406</v>
      </c>
      <c r="G78" s="338">
        <f>F78*E82</f>
        <v>423.91176470588238</v>
      </c>
      <c r="H78" s="505" t="s">
        <v>1556</v>
      </c>
    </row>
    <row r="79" spans="1:9" ht="24" customHeight="1" x14ac:dyDescent="0.2">
      <c r="A79" s="52" t="s">
        <v>958</v>
      </c>
      <c r="B79" s="267" t="s">
        <v>1047</v>
      </c>
      <c r="C79" s="250" t="s">
        <v>1528</v>
      </c>
      <c r="D79" s="580">
        <v>11384</v>
      </c>
      <c r="E79" s="580">
        <v>11587</v>
      </c>
      <c r="F79" s="195">
        <f>E79-D79</f>
        <v>203</v>
      </c>
      <c r="G79" s="339">
        <f>F79*E82</f>
        <v>211.95588235294119</v>
      </c>
      <c r="H79" s="521" t="s">
        <v>1557</v>
      </c>
    </row>
    <row r="80" spans="1:9" ht="28.5" customHeight="1" x14ac:dyDescent="0.2">
      <c r="A80" s="308" t="s">
        <v>960</v>
      </c>
      <c r="B80" s="267" t="s">
        <v>1690</v>
      </c>
      <c r="C80" s="250" t="s">
        <v>1523</v>
      </c>
      <c r="D80" s="580">
        <v>7479</v>
      </c>
      <c r="E80" s="580">
        <v>7618</v>
      </c>
      <c r="F80" s="195">
        <f>E80-D80</f>
        <v>139</v>
      </c>
      <c r="G80" s="339">
        <f>F80*E82</f>
        <v>145.13235294117649</v>
      </c>
      <c r="H80" s="521" t="s">
        <v>1557</v>
      </c>
    </row>
    <row r="81" spans="1:9" ht="15.75" customHeight="1" x14ac:dyDescent="0.2">
      <c r="A81" s="267" t="s">
        <v>976</v>
      </c>
      <c r="B81" s="267" t="s">
        <v>1367</v>
      </c>
      <c r="C81" s="250">
        <v>17028035</v>
      </c>
      <c r="D81" s="195">
        <v>1323</v>
      </c>
      <c r="E81" s="195">
        <v>1356</v>
      </c>
      <c r="F81" s="195">
        <f>E81-D81</f>
        <v>33</v>
      </c>
      <c r="G81" s="340"/>
      <c r="H81" s="13"/>
    </row>
    <row r="82" spans="1:9" ht="43.5" customHeight="1" x14ac:dyDescent="0.2">
      <c r="A82" s="812" t="s">
        <v>979</v>
      </c>
      <c r="B82" s="812"/>
      <c r="C82" s="812"/>
      <c r="D82" s="812"/>
      <c r="E82" s="268">
        <f>SUM(F78:F81)/SUM(F78:F80)</f>
        <v>1.0441176470588236</v>
      </c>
      <c r="F82" s="37"/>
      <c r="G82" s="342"/>
      <c r="H82" s="13"/>
    </row>
    <row r="83" spans="1:9" ht="24" customHeight="1" x14ac:dyDescent="0.2">
      <c r="A83" s="826" t="s">
        <v>961</v>
      </c>
      <c r="B83" s="52" t="s">
        <v>1586</v>
      </c>
      <c r="C83" s="250" t="s">
        <v>1587</v>
      </c>
      <c r="D83" s="557">
        <v>32592</v>
      </c>
      <c r="E83" s="557">
        <v>33286</v>
      </c>
      <c r="F83" s="195">
        <f>E83-D83</f>
        <v>694</v>
      </c>
      <c r="G83" s="341"/>
      <c r="H83" s="594"/>
    </row>
    <row r="84" spans="1:9" ht="24" customHeight="1" x14ac:dyDescent="0.2">
      <c r="A84" s="827"/>
      <c r="B84" s="492" t="s">
        <v>1512</v>
      </c>
      <c r="C84" s="250" t="s">
        <v>1529</v>
      </c>
      <c r="D84" s="557">
        <v>120415</v>
      </c>
      <c r="E84" s="557">
        <v>122989</v>
      </c>
      <c r="F84" s="195">
        <f t="shared" ref="F84:F87" si="29">E84-D84</f>
        <v>2574</v>
      </c>
      <c r="G84" s="341"/>
      <c r="H84" s="595"/>
    </row>
    <row r="85" spans="1:9" ht="42.75" customHeight="1" x14ac:dyDescent="0.2">
      <c r="A85" s="52" t="s">
        <v>962</v>
      </c>
      <c r="B85" s="52" t="s">
        <v>1597</v>
      </c>
      <c r="C85" s="250" t="s">
        <v>1598</v>
      </c>
      <c r="D85" s="580">
        <v>33797</v>
      </c>
      <c r="E85" s="580">
        <v>34525</v>
      </c>
      <c r="F85" s="195">
        <f t="shared" ref="F85" si="30">E85-D85</f>
        <v>728</v>
      </c>
      <c r="G85" s="341"/>
      <c r="H85" s="522" t="s">
        <v>1557</v>
      </c>
      <c r="I85" s="506"/>
    </row>
    <row r="86" spans="1:9" ht="33" customHeight="1" x14ac:dyDescent="0.2">
      <c r="A86" s="308" t="s">
        <v>963</v>
      </c>
      <c r="B86" s="308" t="s">
        <v>1517</v>
      </c>
      <c r="C86" s="250" t="s">
        <v>1521</v>
      </c>
      <c r="D86" s="580">
        <v>23949</v>
      </c>
      <c r="E86" s="580">
        <v>24466</v>
      </c>
      <c r="F86" s="337">
        <f t="shared" si="29"/>
        <v>517</v>
      </c>
      <c r="G86" s="341"/>
      <c r="H86" s="522" t="s">
        <v>1557</v>
      </c>
      <c r="I86" s="727"/>
    </row>
    <row r="87" spans="1:9" ht="31.5" customHeight="1" x14ac:dyDescent="0.2">
      <c r="A87" s="52" t="s">
        <v>1037</v>
      </c>
      <c r="B87" s="52" t="s">
        <v>1540</v>
      </c>
      <c r="C87" s="250" t="s">
        <v>1541</v>
      </c>
      <c r="D87" s="580">
        <v>8425</v>
      </c>
      <c r="E87" s="580">
        <v>8890</v>
      </c>
      <c r="F87" s="337">
        <f t="shared" si="29"/>
        <v>465</v>
      </c>
      <c r="G87" s="626"/>
      <c r="H87" s="522" t="s">
        <v>1557</v>
      </c>
      <c r="I87" s="727"/>
    </row>
    <row r="88" spans="1:9" ht="24" customHeight="1" x14ac:dyDescent="0.2">
      <c r="A88" s="52" t="s">
        <v>1658</v>
      </c>
      <c r="B88" s="305" t="s">
        <v>1653</v>
      </c>
      <c r="C88" s="250" t="s">
        <v>1659</v>
      </c>
      <c r="D88" s="195">
        <v>520</v>
      </c>
      <c r="E88" s="195">
        <v>528</v>
      </c>
      <c r="F88" s="544">
        <f t="shared" ref="F88" si="31">E88-D88</f>
        <v>8</v>
      </c>
      <c r="G88" s="341"/>
      <c r="H88" s="522"/>
    </row>
    <row r="89" spans="1:9" ht="27.75" customHeight="1" x14ac:dyDescent="0.2">
      <c r="A89" s="52"/>
      <c r="B89" s="729" t="s">
        <v>1052</v>
      </c>
      <c r="C89" s="473">
        <f>SUM('Общ. счетчики'!G50:G50)</f>
        <v>6080</v>
      </c>
      <c r="D89" s="195"/>
      <c r="E89" s="195"/>
      <c r="F89" s="474">
        <f>SUM(F78:F87)</f>
        <v>5759</v>
      </c>
      <c r="G89" s="545">
        <f>C89-F89</f>
        <v>321</v>
      </c>
      <c r="H89" s="8"/>
    </row>
    <row r="90" spans="1:9" ht="21.75" customHeight="1" x14ac:dyDescent="0.2">
      <c r="A90" s="489"/>
      <c r="B90" s="728" t="s">
        <v>1504</v>
      </c>
      <c r="C90" s="306">
        <f>'Общ. счетчики'!G46</f>
        <v>2520</v>
      </c>
      <c r="D90" s="489"/>
      <c r="E90" s="489"/>
      <c r="F90" s="491">
        <f>F88</f>
        <v>8</v>
      </c>
      <c r="G90" s="581"/>
    </row>
    <row r="91" spans="1:9" ht="18" customHeight="1" x14ac:dyDescent="0.2">
      <c r="A91" s="269" t="s">
        <v>1053</v>
      </c>
      <c r="B91" s="262"/>
      <c r="C91" s="195"/>
      <c r="D91" s="195"/>
      <c r="E91" s="195"/>
      <c r="F91" s="195"/>
      <c r="G91" s="33"/>
    </row>
    <row r="92" spans="1:9" ht="38.25" customHeight="1" x14ac:dyDescent="0.2">
      <c r="A92" s="52" t="s">
        <v>1680</v>
      </c>
      <c r="B92" s="576" t="s">
        <v>1681</v>
      </c>
      <c r="C92" s="250">
        <v>11323464</v>
      </c>
      <c r="D92" s="195">
        <v>26750</v>
      </c>
      <c r="E92" s="195">
        <v>26753</v>
      </c>
      <c r="F92" s="580">
        <f>E92-D92</f>
        <v>3</v>
      </c>
      <c r="G92" s="33"/>
      <c r="H92" s="560"/>
    </row>
    <row r="94" spans="1:9" ht="21" customHeight="1" x14ac:dyDescent="0.2">
      <c r="A94" s="52" t="s">
        <v>2001</v>
      </c>
      <c r="B94" s="253" t="s">
        <v>2002</v>
      </c>
      <c r="C94" s="250" t="s">
        <v>1400</v>
      </c>
      <c r="D94" s="557">
        <v>65459</v>
      </c>
      <c r="E94" s="557">
        <v>65995</v>
      </c>
      <c r="F94" s="559">
        <f>E94-D94</f>
        <v>536</v>
      </c>
    </row>
    <row r="95" spans="1:9" ht="21" customHeight="1" x14ac:dyDescent="0.2">
      <c r="A95" s="52" t="s">
        <v>2001</v>
      </c>
      <c r="B95" s="305" t="s">
        <v>2003</v>
      </c>
      <c r="C95" s="250" t="s">
        <v>2006</v>
      </c>
      <c r="D95" s="195">
        <v>3085</v>
      </c>
      <c r="E95" s="195">
        <v>3842</v>
      </c>
      <c r="F95" s="559">
        <f>E95-D95</f>
        <v>757</v>
      </c>
    </row>
    <row r="96" spans="1:9" x14ac:dyDescent="0.2">
      <c r="E96" t="s">
        <v>1401</v>
      </c>
      <c r="F96" s="473">
        <f>SUM(F94:F95)</f>
        <v>1293</v>
      </c>
    </row>
    <row r="97" spans="1:6" x14ac:dyDescent="0.2">
      <c r="F97" s="110"/>
    </row>
    <row r="98" spans="1:6" x14ac:dyDescent="0.2">
      <c r="D98" s="129" t="s">
        <v>1407</v>
      </c>
      <c r="E98" s="129"/>
      <c r="F98" s="129" t="s">
        <v>1408</v>
      </c>
    </row>
    <row r="99" spans="1:6" x14ac:dyDescent="0.2">
      <c r="A99" t="s">
        <v>1402</v>
      </c>
      <c r="C99" t="s">
        <v>1403</v>
      </c>
      <c r="D99" s="345">
        <v>17347.5</v>
      </c>
      <c r="F99" s="346">
        <f>F96/D103*D99</f>
        <v>508.43144432833827</v>
      </c>
    </row>
    <row r="100" spans="1:6" x14ac:dyDescent="0.2">
      <c r="C100" t="s">
        <v>1404</v>
      </c>
      <c r="D100">
        <v>16483.400000000001</v>
      </c>
      <c r="F100" s="346">
        <f>F96/D103*D100</f>
        <v>483.10585787241575</v>
      </c>
    </row>
    <row r="101" spans="1:6" x14ac:dyDescent="0.2">
      <c r="C101" t="s">
        <v>1405</v>
      </c>
      <c r="D101">
        <v>6275.6</v>
      </c>
      <c r="F101" s="346">
        <f>F96/D103*D101</f>
        <v>183.92923314753824</v>
      </c>
    </row>
    <row r="102" spans="1:6" x14ac:dyDescent="0.2">
      <c r="C102" t="s">
        <v>1406</v>
      </c>
      <c r="D102">
        <v>4010.2</v>
      </c>
      <c r="F102" s="346">
        <f>F96/D103*D102</f>
        <v>117.53346465170786</v>
      </c>
    </row>
    <row r="103" spans="1:6" x14ac:dyDescent="0.2">
      <c r="D103" s="348">
        <f>SUM(D99:D102)</f>
        <v>44116.7</v>
      </c>
      <c r="E103" s="13"/>
      <c r="F103" s="347">
        <f>SUM(F99:F102)</f>
        <v>1293.0000000000002</v>
      </c>
    </row>
  </sheetData>
  <customSheetViews>
    <customSheetView guid="{59BB3A05-2517-4212-B4B0-766CE27362F6}" showPageBreaks="1" fitToPage="1" printArea="1" state="hidden" view="pageBreakPreview">
      <selection activeCell="E10" sqref="E10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76">
      <selection activeCell="E65" sqref="E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</customSheetViews>
  <mergeCells count="36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D53:D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3"/>
  <headerFooter alignWithMargins="0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C14" sqref="C14"/>
    </sheetView>
  </sheetViews>
  <sheetFormatPr defaultColWidth="9.140625" defaultRowHeight="12.75" x14ac:dyDescent="0.2"/>
  <cols>
    <col min="1" max="1" width="6.28515625" style="385" customWidth="1"/>
    <col min="2" max="2" width="32.85546875" style="385" customWidth="1"/>
    <col min="3" max="3" width="16.85546875" style="385" customWidth="1"/>
    <col min="4" max="4" width="14.5703125" style="400" customWidth="1"/>
    <col min="5" max="5" width="16.42578125" style="385" customWidth="1"/>
    <col min="6" max="6" width="9.7109375" style="385" customWidth="1"/>
    <col min="7" max="7" width="16" style="386" customWidth="1"/>
    <col min="8" max="16384" width="9.140625" style="385"/>
  </cols>
  <sheetData>
    <row r="1" spans="1:7" ht="21" x14ac:dyDescent="0.2">
      <c r="A1" s="838"/>
      <c r="B1" s="838"/>
      <c r="C1" s="838"/>
      <c r="D1" s="838"/>
      <c r="E1" s="838"/>
    </row>
    <row r="2" spans="1:7" ht="42" customHeight="1" x14ac:dyDescent="0.2">
      <c r="A2" s="839" t="s">
        <v>1449</v>
      </c>
      <c r="B2" s="839"/>
      <c r="C2" s="839"/>
      <c r="D2" s="839"/>
      <c r="E2" s="839"/>
    </row>
    <row r="3" spans="1:7" ht="20.25" customHeight="1" x14ac:dyDescent="0.2">
      <c r="A3" s="840" t="s">
        <v>1445</v>
      </c>
      <c r="B3" s="840"/>
      <c r="C3" s="840"/>
      <c r="D3" s="840"/>
      <c r="E3" s="840"/>
      <c r="F3" s="387"/>
    </row>
    <row r="4" spans="1:7" ht="31.5" customHeight="1" x14ac:dyDescent="0.35">
      <c r="A4" s="837" t="s">
        <v>1447</v>
      </c>
      <c r="B4" s="837"/>
      <c r="C4" s="388"/>
      <c r="D4" s="389"/>
      <c r="E4" s="462">
        <v>25188</v>
      </c>
    </row>
    <row r="5" spans="1:7" ht="15" x14ac:dyDescent="0.25">
      <c r="A5" s="383">
        <v>44234.6</v>
      </c>
      <c r="B5" s="390" t="s">
        <v>1346</v>
      </c>
      <c r="C5" s="391"/>
      <c r="D5" s="391"/>
      <c r="E5" s="392"/>
    </row>
    <row r="6" spans="1:7" ht="15" x14ac:dyDescent="0.25">
      <c r="A6" s="390" t="s">
        <v>1446</v>
      </c>
      <c r="B6" s="298">
        <f>E4*4.29/A5</f>
        <v>2.4428054057231221</v>
      </c>
      <c r="C6" s="391" t="s">
        <v>1038</v>
      </c>
      <c r="D6" s="391"/>
      <c r="E6" s="392"/>
    </row>
    <row r="7" spans="1:7" ht="15" x14ac:dyDescent="0.25">
      <c r="A7" s="393" t="s">
        <v>1027</v>
      </c>
      <c r="B7" s="393"/>
      <c r="C7" s="393"/>
      <c r="D7" s="393"/>
      <c r="E7" s="392"/>
    </row>
    <row r="8" spans="1:7" ht="15" x14ac:dyDescent="0.25">
      <c r="A8" s="390" t="s">
        <v>1450</v>
      </c>
      <c r="B8" s="390"/>
      <c r="C8" s="390"/>
      <c r="D8" s="390"/>
      <c r="E8" s="392"/>
    </row>
    <row r="9" spans="1:7" ht="15" x14ac:dyDescent="0.25">
      <c r="A9" s="836" t="s">
        <v>1032</v>
      </c>
      <c r="B9" s="836"/>
      <c r="C9" s="836"/>
      <c r="D9" s="836"/>
      <c r="E9" s="394"/>
    </row>
    <row r="10" spans="1:7" ht="15" x14ac:dyDescent="0.25">
      <c r="A10" s="390" t="s">
        <v>1028</v>
      </c>
      <c r="B10" s="390"/>
      <c r="C10" s="390"/>
      <c r="D10" s="390"/>
      <c r="E10" s="394"/>
    </row>
    <row r="11" spans="1:7" ht="15" x14ac:dyDescent="0.25">
      <c r="A11" s="836" t="s">
        <v>1033</v>
      </c>
      <c r="B11" s="836"/>
      <c r="C11" s="836"/>
      <c r="D11" s="836"/>
      <c r="E11" s="395"/>
    </row>
    <row r="12" spans="1:7" ht="15" x14ac:dyDescent="0.25">
      <c r="A12" s="396"/>
      <c r="B12" s="396"/>
      <c r="C12" s="396"/>
      <c r="D12" s="396"/>
      <c r="E12" s="397"/>
      <c r="F12" s="398"/>
    </row>
    <row r="13" spans="1:7" ht="15" x14ac:dyDescent="0.25">
      <c r="B13" s="399"/>
      <c r="C13" s="300" t="s">
        <v>2025</v>
      </c>
    </row>
    <row r="14" spans="1:7" s="405" customFormat="1" ht="25.5" x14ac:dyDescent="0.2">
      <c r="A14" s="401" t="s">
        <v>24</v>
      </c>
      <c r="B14" s="402" t="s">
        <v>25</v>
      </c>
      <c r="C14" s="402"/>
      <c r="D14" s="401" t="s">
        <v>27</v>
      </c>
      <c r="E14" s="403" t="s">
        <v>26</v>
      </c>
      <c r="F14" s="401" t="s">
        <v>1029</v>
      </c>
      <c r="G14" s="404" t="s">
        <v>1030</v>
      </c>
    </row>
    <row r="15" spans="1:7" ht="15" x14ac:dyDescent="0.25">
      <c r="A15" s="406"/>
      <c r="B15" s="407" t="s">
        <v>28</v>
      </c>
      <c r="C15" s="407"/>
      <c r="D15" s="408"/>
      <c r="E15" s="409"/>
      <c r="F15" s="408"/>
      <c r="G15" s="408"/>
    </row>
    <row r="16" spans="1:7" ht="15" x14ac:dyDescent="0.25">
      <c r="A16" s="406"/>
      <c r="B16" s="410" t="s">
        <v>72</v>
      </c>
      <c r="C16" s="406"/>
      <c r="D16" s="411"/>
      <c r="E16" s="409"/>
      <c r="F16" s="408"/>
      <c r="G16" s="408"/>
    </row>
    <row r="17" spans="1:7" ht="15" x14ac:dyDescent="0.25">
      <c r="A17" s="406">
        <v>1</v>
      </c>
      <c r="B17" s="412" t="s">
        <v>73</v>
      </c>
      <c r="C17" s="413" t="s">
        <v>74</v>
      </c>
      <c r="D17" s="408">
        <v>147.4</v>
      </c>
      <c r="E17" s="409">
        <f>$E$4*'МОП корп. 1'!D17/$A$5</f>
        <v>83.9322882992047</v>
      </c>
      <c r="F17" s="408">
        <v>4.29</v>
      </c>
      <c r="G17" s="408">
        <f>E17*F17</f>
        <v>360.06951680358816</v>
      </c>
    </row>
    <row r="18" spans="1:7" ht="15" x14ac:dyDescent="0.25">
      <c r="A18" s="406">
        <f>A17+1</f>
        <v>2</v>
      </c>
      <c r="B18" s="412" t="s">
        <v>75</v>
      </c>
      <c r="C18" s="413" t="s">
        <v>76</v>
      </c>
      <c r="D18" s="408">
        <v>92.7</v>
      </c>
      <c r="E18" s="409">
        <f>$E$4*D18/$A$5</f>
        <v>52.785095829961165</v>
      </c>
      <c r="F18" s="408">
        <v>4.29</v>
      </c>
      <c r="G18" s="408">
        <f t="shared" ref="G18:G24" si="0">E18*F18</f>
        <v>226.44806111053339</v>
      </c>
    </row>
    <row r="19" spans="1:7" ht="15" x14ac:dyDescent="0.25">
      <c r="A19" s="406">
        <f>A18+1</f>
        <v>3</v>
      </c>
      <c r="B19" s="412" t="s">
        <v>77</v>
      </c>
      <c r="C19" s="413" t="s">
        <v>78</v>
      </c>
      <c r="D19" s="408">
        <v>144.19999999999999</v>
      </c>
      <c r="E19" s="409">
        <f>$E$4*D19/$A$5</f>
        <v>82.110149068828463</v>
      </c>
      <c r="F19" s="408">
        <v>4.29</v>
      </c>
      <c r="G19" s="408">
        <f t="shared" si="0"/>
        <v>352.25253950527411</v>
      </c>
    </row>
    <row r="20" spans="1:7" ht="15" customHeight="1" x14ac:dyDescent="0.25">
      <c r="A20" s="406">
        <f t="shared" ref="A20:A27" si="1">A19+1</f>
        <v>4</v>
      </c>
      <c r="B20" s="414" t="s">
        <v>961</v>
      </c>
      <c r="C20" s="413" t="s">
        <v>1413</v>
      </c>
      <c r="D20" s="415">
        <v>315.5</v>
      </c>
      <c r="E20" s="409">
        <f>$E$4*D20/$A$5</f>
        <v>179.65153974490559</v>
      </c>
      <c r="F20" s="408">
        <v>4.29</v>
      </c>
      <c r="G20" s="408">
        <f t="shared" si="0"/>
        <v>770.70510550564495</v>
      </c>
    </row>
    <row r="21" spans="1:7" ht="15" x14ac:dyDescent="0.25">
      <c r="A21" s="406">
        <f t="shared" si="1"/>
        <v>5</v>
      </c>
      <c r="B21" s="412" t="s">
        <v>79</v>
      </c>
      <c r="C21" s="413" t="s">
        <v>80</v>
      </c>
      <c r="D21" s="408">
        <v>186.6</v>
      </c>
      <c r="E21" s="409">
        <f t="shared" ref="E21:E23" si="2">$E$4*D21/$A$5</f>
        <v>106.25349387131341</v>
      </c>
      <c r="F21" s="408">
        <v>4.29</v>
      </c>
      <c r="G21" s="408">
        <f>E21*F21</f>
        <v>455.82748870793455</v>
      </c>
    </row>
    <row r="22" spans="1:7" ht="15" x14ac:dyDescent="0.25">
      <c r="A22" s="406">
        <f t="shared" si="1"/>
        <v>6</v>
      </c>
      <c r="B22" s="412" t="s">
        <v>81</v>
      </c>
      <c r="C22" s="413" t="s">
        <v>82</v>
      </c>
      <c r="D22" s="408">
        <v>207.3</v>
      </c>
      <c r="E22" s="409">
        <f t="shared" si="2"/>
        <v>118.0404570178096</v>
      </c>
      <c r="F22" s="408">
        <v>4.29</v>
      </c>
      <c r="G22" s="408">
        <f t="shared" si="0"/>
        <v>506.39356060640318</v>
      </c>
    </row>
    <row r="23" spans="1:7" ht="24" customHeight="1" x14ac:dyDescent="0.25">
      <c r="A23" s="406">
        <f t="shared" si="1"/>
        <v>7</v>
      </c>
      <c r="B23" s="416" t="s">
        <v>1343</v>
      </c>
      <c r="C23" s="413" t="s">
        <v>80</v>
      </c>
      <c r="D23" s="408">
        <f>96.1+62.8</f>
        <v>158.89999999999998</v>
      </c>
      <c r="E23" s="409">
        <f t="shared" si="2"/>
        <v>90.480601158369225</v>
      </c>
      <c r="F23" s="408">
        <v>4.29</v>
      </c>
      <c r="G23" s="408">
        <f t="shared" si="0"/>
        <v>388.161778969404</v>
      </c>
    </row>
    <row r="24" spans="1:7" ht="17.25" customHeight="1" x14ac:dyDescent="0.25">
      <c r="A24" s="406">
        <v>8</v>
      </c>
      <c r="B24" s="414" t="s">
        <v>1344</v>
      </c>
      <c r="C24" s="417" t="s">
        <v>106</v>
      </c>
      <c r="D24" s="408">
        <v>143.19999999999999</v>
      </c>
      <c r="E24" s="409">
        <f>$E$4*D24/$A$5</f>
        <v>81.540730559335898</v>
      </c>
      <c r="F24" s="408">
        <v>4.29</v>
      </c>
      <c r="G24" s="408">
        <f t="shared" si="0"/>
        <v>349.80973409955101</v>
      </c>
    </row>
    <row r="25" spans="1:7" ht="15" x14ac:dyDescent="0.25">
      <c r="A25" s="406"/>
      <c r="B25" s="418" t="s">
        <v>72</v>
      </c>
      <c r="C25" s="419"/>
      <c r="D25" s="420">
        <f>SUM(D17:D24)</f>
        <v>1395.8</v>
      </c>
      <c r="E25" s="420">
        <f>SUM(E17:E24)</f>
        <v>794.79435554972804</v>
      </c>
      <c r="F25" s="408">
        <v>4.29</v>
      </c>
      <c r="G25" s="421">
        <f>SUM(G17:G24)</f>
        <v>3409.6677853083338</v>
      </c>
    </row>
    <row r="26" spans="1:7" ht="15" x14ac:dyDescent="0.25">
      <c r="A26" s="406">
        <f>A23+1</f>
        <v>8</v>
      </c>
      <c r="B26" s="418" t="str">
        <f>'[1]Под 6'!A6</f>
        <v>Л/ 01</v>
      </c>
      <c r="C26" s="422" t="s">
        <v>293</v>
      </c>
      <c r="D26" s="420">
        <v>83.8</v>
      </c>
      <c r="E26" s="409">
        <f>$E$4*D26/$A$5</f>
        <v>47.717271095477294</v>
      </c>
      <c r="F26" s="408">
        <v>4.29</v>
      </c>
      <c r="G26" s="421">
        <f>E26*F26</f>
        <v>204.70709299959759</v>
      </c>
    </row>
    <row r="27" spans="1:7" ht="15" x14ac:dyDescent="0.25">
      <c r="A27" s="406">
        <f t="shared" si="1"/>
        <v>9</v>
      </c>
      <c r="B27" s="418" t="str">
        <f>'[1]Под 6'!A7</f>
        <v>2</v>
      </c>
      <c r="C27" s="423" t="s">
        <v>294</v>
      </c>
      <c r="D27" s="420">
        <v>45.4</v>
      </c>
      <c r="E27" s="409">
        <f t="shared" ref="E27:E57" si="3">$E$4*D27/$A$5</f>
        <v>25.85160033096264</v>
      </c>
      <c r="F27" s="408">
        <v>4.29</v>
      </c>
      <c r="G27" s="421">
        <f t="shared" ref="G27:G90" si="4">E27*F27</f>
        <v>110.90336541982973</v>
      </c>
    </row>
    <row r="28" spans="1:7" ht="15" x14ac:dyDescent="0.25">
      <c r="A28" s="406">
        <f>A27+1</f>
        <v>10</v>
      </c>
      <c r="B28" s="418" t="str">
        <f>'[1]Под 6'!A8</f>
        <v>3</v>
      </c>
      <c r="C28" s="423" t="s">
        <v>294</v>
      </c>
      <c r="D28" s="420">
        <v>45.4</v>
      </c>
      <c r="E28" s="409">
        <f t="shared" si="3"/>
        <v>25.85160033096264</v>
      </c>
      <c r="F28" s="408">
        <v>4.29</v>
      </c>
      <c r="G28" s="421">
        <f t="shared" si="4"/>
        <v>110.90336541982973</v>
      </c>
    </row>
    <row r="29" spans="1:7" ht="15" x14ac:dyDescent="0.25">
      <c r="A29" s="406">
        <f>A28+1</f>
        <v>11</v>
      </c>
      <c r="B29" s="418" t="str">
        <f>'[1]Под 6'!A9</f>
        <v>4</v>
      </c>
      <c r="C29" s="424" t="s">
        <v>295</v>
      </c>
      <c r="D29" s="420">
        <v>108.3</v>
      </c>
      <c r="E29" s="409">
        <f t="shared" si="3"/>
        <v>61.668024578045241</v>
      </c>
      <c r="F29" s="408">
        <v>4.29</v>
      </c>
      <c r="G29" s="421">
        <f t="shared" si="4"/>
        <v>264.5558254398141</v>
      </c>
    </row>
    <row r="30" spans="1:7" ht="15" x14ac:dyDescent="0.25">
      <c r="A30" s="406">
        <f t="shared" ref="A30:A93" si="5">A29+1</f>
        <v>12</v>
      </c>
      <c r="B30" s="418" t="str">
        <f>'[1]Под 6'!A10</f>
        <v>5</v>
      </c>
      <c r="C30" s="424" t="s">
        <v>296</v>
      </c>
      <c r="D30" s="420">
        <v>58.4</v>
      </c>
      <c r="E30" s="409">
        <f t="shared" si="3"/>
        <v>33.25404095436604</v>
      </c>
      <c r="F30" s="408">
        <v>4.29</v>
      </c>
      <c r="G30" s="421">
        <f t="shared" si="4"/>
        <v>142.65983569423031</v>
      </c>
    </row>
    <row r="31" spans="1:7" ht="15" x14ac:dyDescent="0.25">
      <c r="A31" s="406">
        <f t="shared" si="5"/>
        <v>13</v>
      </c>
      <c r="B31" s="418" t="str">
        <f>'[1]Под 6'!A11</f>
        <v>П/ 06</v>
      </c>
      <c r="C31" s="425" t="s">
        <v>297</v>
      </c>
      <c r="D31" s="420">
        <v>100.7</v>
      </c>
      <c r="E31" s="409">
        <f t="shared" si="3"/>
        <v>57.340443905901722</v>
      </c>
      <c r="F31" s="408">
        <v>4.29</v>
      </c>
      <c r="G31" s="421">
        <f t="shared" si="4"/>
        <v>245.99050435631838</v>
      </c>
    </row>
    <row r="32" spans="1:7" ht="15" x14ac:dyDescent="0.25">
      <c r="A32" s="406">
        <f t="shared" si="5"/>
        <v>14</v>
      </c>
      <c r="B32" s="418" t="str">
        <f>'[1]Под 6'!A12</f>
        <v>7</v>
      </c>
      <c r="C32" s="425" t="s">
        <v>298</v>
      </c>
      <c r="D32" s="420">
        <v>80.599999999999994</v>
      </c>
      <c r="E32" s="409">
        <f t="shared" si="3"/>
        <v>45.895131865101071</v>
      </c>
      <c r="F32" s="408">
        <v>4.29</v>
      </c>
      <c r="G32" s="421">
        <f t="shared" si="4"/>
        <v>196.89011570128361</v>
      </c>
    </row>
    <row r="33" spans="1:7" ht="15" x14ac:dyDescent="0.25">
      <c r="A33" s="406">
        <f t="shared" si="5"/>
        <v>15</v>
      </c>
      <c r="B33" s="418" t="str">
        <f>'[1]Под 6'!A13</f>
        <v>8</v>
      </c>
      <c r="C33" s="425" t="s">
        <v>299</v>
      </c>
      <c r="D33" s="420">
        <v>111.3</v>
      </c>
      <c r="E33" s="409">
        <f t="shared" si="3"/>
        <v>63.376280106522948</v>
      </c>
      <c r="F33" s="408">
        <v>4.29</v>
      </c>
      <c r="G33" s="421">
        <f t="shared" si="4"/>
        <v>271.88424165698348</v>
      </c>
    </row>
    <row r="34" spans="1:7" ht="15" x14ac:dyDescent="0.25">
      <c r="A34" s="406">
        <f t="shared" si="5"/>
        <v>16</v>
      </c>
      <c r="B34" s="418" t="str">
        <f>'[1]Под 6'!A14</f>
        <v>9</v>
      </c>
      <c r="C34" s="425" t="s">
        <v>300</v>
      </c>
      <c r="D34" s="420">
        <v>86.9</v>
      </c>
      <c r="E34" s="409">
        <f t="shared" si="3"/>
        <v>49.482468474904266</v>
      </c>
      <c r="F34" s="408">
        <v>4.29</v>
      </c>
      <c r="G34" s="421">
        <f t="shared" si="4"/>
        <v>212.2797897573393</v>
      </c>
    </row>
    <row r="35" spans="1:7" ht="15" x14ac:dyDescent="0.25">
      <c r="A35" s="406">
        <f t="shared" si="5"/>
        <v>17</v>
      </c>
      <c r="B35" s="418" t="str">
        <f>'[1]Под 6'!A15</f>
        <v>Л/10</v>
      </c>
      <c r="C35" s="425" t="s">
        <v>301</v>
      </c>
      <c r="D35" s="420">
        <v>84.4</v>
      </c>
      <c r="E35" s="409">
        <f t="shared" si="3"/>
        <v>48.058922201172841</v>
      </c>
      <c r="F35" s="408">
        <v>4.29</v>
      </c>
      <c r="G35" s="421">
        <f t="shared" si="4"/>
        <v>206.17277624303148</v>
      </c>
    </row>
    <row r="36" spans="1:7" ht="15" x14ac:dyDescent="0.25">
      <c r="A36" s="406">
        <f t="shared" si="5"/>
        <v>18</v>
      </c>
      <c r="B36" s="418" t="str">
        <f>'[1]Под 6'!A16</f>
        <v>11</v>
      </c>
      <c r="C36" s="423" t="s">
        <v>302</v>
      </c>
      <c r="D36" s="420">
        <v>44.5</v>
      </c>
      <c r="E36" s="409">
        <f t="shared" si="3"/>
        <v>25.33912367241933</v>
      </c>
      <c r="F36" s="408">
        <v>4.29</v>
      </c>
      <c r="G36" s="421">
        <f t="shared" si="4"/>
        <v>108.70484055467892</v>
      </c>
    </row>
    <row r="37" spans="1:7" ht="15" x14ac:dyDescent="0.25">
      <c r="A37" s="406">
        <f t="shared" si="5"/>
        <v>19</v>
      </c>
      <c r="B37" s="418" t="str">
        <f>'[1]Под 6'!A17</f>
        <v>12</v>
      </c>
      <c r="C37" s="426" t="s">
        <v>303</v>
      </c>
      <c r="D37" s="420">
        <v>45.3</v>
      </c>
      <c r="E37" s="409">
        <f t="shared" si="3"/>
        <v>25.794658480013382</v>
      </c>
      <c r="F37" s="408">
        <v>4.29</v>
      </c>
      <c r="G37" s="421">
        <f t="shared" si="4"/>
        <v>110.65908487925741</v>
      </c>
    </row>
    <row r="38" spans="1:7" ht="15" x14ac:dyDescent="0.25">
      <c r="A38" s="406">
        <f t="shared" si="5"/>
        <v>20</v>
      </c>
      <c r="B38" s="418" t="str">
        <f>'[1]Под 6'!A18</f>
        <v>13</v>
      </c>
      <c r="C38" s="427" t="s">
        <v>304</v>
      </c>
      <c r="D38" s="420">
        <f>107.8</f>
        <v>107.8</v>
      </c>
      <c r="E38" s="409">
        <f t="shared" si="3"/>
        <v>61.383315323298959</v>
      </c>
      <c r="F38" s="408">
        <v>4.29</v>
      </c>
      <c r="G38" s="421">
        <f t="shared" si="4"/>
        <v>263.33442273695255</v>
      </c>
    </row>
    <row r="39" spans="1:7" ht="15" x14ac:dyDescent="0.25">
      <c r="A39" s="406">
        <f t="shared" si="5"/>
        <v>21</v>
      </c>
      <c r="B39" s="418" t="str">
        <f>'[1]Под 6'!A19</f>
        <v>14</v>
      </c>
      <c r="C39" s="427" t="s">
        <v>305</v>
      </c>
      <c r="D39" s="420">
        <v>57.3</v>
      </c>
      <c r="E39" s="409">
        <f t="shared" si="3"/>
        <v>32.627680593924211</v>
      </c>
      <c r="F39" s="408">
        <v>4.29</v>
      </c>
      <c r="G39" s="421">
        <f t="shared" si="4"/>
        <v>139.97274974793487</v>
      </c>
    </row>
    <row r="40" spans="1:7" ht="15" x14ac:dyDescent="0.25">
      <c r="A40" s="406">
        <f t="shared" si="5"/>
        <v>22</v>
      </c>
      <c r="B40" s="418" t="str">
        <f>'[1]Под 6'!A20</f>
        <v>П/ 15</v>
      </c>
      <c r="C40" s="424" t="s">
        <v>306</v>
      </c>
      <c r="D40" s="420">
        <v>110.6</v>
      </c>
      <c r="E40" s="409">
        <f t="shared" si="3"/>
        <v>62.97768714987815</v>
      </c>
      <c r="F40" s="408">
        <v>4.29</v>
      </c>
      <c r="G40" s="421">
        <f t="shared" si="4"/>
        <v>270.17427787297726</v>
      </c>
    </row>
    <row r="41" spans="1:7" ht="15" x14ac:dyDescent="0.25">
      <c r="A41" s="406">
        <f t="shared" si="5"/>
        <v>23</v>
      </c>
      <c r="B41" s="418" t="str">
        <f>'[1]Под 6'!A21</f>
        <v>16</v>
      </c>
      <c r="C41" s="425" t="s">
        <v>307</v>
      </c>
      <c r="D41" s="420">
        <v>79.3</v>
      </c>
      <c r="E41" s="409">
        <f t="shared" si="3"/>
        <v>45.154887802760733</v>
      </c>
      <c r="F41" s="408">
        <v>4.29</v>
      </c>
      <c r="G41" s="421">
        <f t="shared" si="4"/>
        <v>193.71446867384356</v>
      </c>
    </row>
    <row r="42" spans="1:7" ht="15" x14ac:dyDescent="0.25">
      <c r="A42" s="406">
        <f t="shared" si="5"/>
        <v>24</v>
      </c>
      <c r="B42" s="418" t="str">
        <f>'[1]Под 6'!A22</f>
        <v>17</v>
      </c>
      <c r="C42" s="425" t="s">
        <v>308</v>
      </c>
      <c r="D42" s="420">
        <v>118.8</v>
      </c>
      <c r="E42" s="409">
        <f t="shared" si="3"/>
        <v>67.646918927717223</v>
      </c>
      <c r="F42" s="408">
        <v>4.29</v>
      </c>
      <c r="G42" s="421">
        <f t="shared" si="4"/>
        <v>290.20528219990689</v>
      </c>
    </row>
    <row r="43" spans="1:7" ht="15" x14ac:dyDescent="0.25">
      <c r="A43" s="406">
        <f t="shared" si="5"/>
        <v>25</v>
      </c>
      <c r="B43" s="418" t="str">
        <f>'[1]Под 6'!A23</f>
        <v>18</v>
      </c>
      <c r="C43" s="425" t="s">
        <v>309</v>
      </c>
      <c r="D43" s="420">
        <v>85.8</v>
      </c>
      <c r="E43" s="409">
        <f t="shared" si="3"/>
        <v>48.856108114462437</v>
      </c>
      <c r="F43" s="408">
        <v>4.29</v>
      </c>
      <c r="G43" s="421">
        <f t="shared" si="4"/>
        <v>209.59270381104386</v>
      </c>
    </row>
    <row r="44" spans="1:7" ht="15" x14ac:dyDescent="0.25">
      <c r="A44" s="406">
        <f t="shared" si="5"/>
        <v>26</v>
      </c>
      <c r="B44" s="418" t="str">
        <f>'[1]Под 6'!A24</f>
        <v>Л/ 19</v>
      </c>
      <c r="C44" s="425" t="s">
        <v>310</v>
      </c>
      <c r="D44" s="420">
        <v>84.9</v>
      </c>
      <c r="E44" s="409">
        <f t="shared" si="3"/>
        <v>48.34363145591913</v>
      </c>
      <c r="F44" s="408">
        <v>4.29</v>
      </c>
      <c r="G44" s="421">
        <f t="shared" si="4"/>
        <v>207.39417894589306</v>
      </c>
    </row>
    <row r="45" spans="1:7" ht="15" x14ac:dyDescent="0.25">
      <c r="A45" s="406">
        <f t="shared" si="5"/>
        <v>27</v>
      </c>
      <c r="B45" s="418" t="str">
        <f>'[1]Под 6'!A25</f>
        <v>20</v>
      </c>
      <c r="C45" s="427" t="s">
        <v>311</v>
      </c>
      <c r="D45" s="420">
        <v>44.6</v>
      </c>
      <c r="E45" s="409">
        <f t="shared" si="3"/>
        <v>25.396065523368588</v>
      </c>
      <c r="F45" s="408">
        <v>4.29</v>
      </c>
      <c r="G45" s="421">
        <f t="shared" si="4"/>
        <v>108.94912109525124</v>
      </c>
    </row>
    <row r="46" spans="1:7" ht="15" x14ac:dyDescent="0.25">
      <c r="A46" s="406">
        <f t="shared" si="5"/>
        <v>28</v>
      </c>
      <c r="B46" s="418" t="str">
        <f>'[1]Под 6'!A26</f>
        <v>21</v>
      </c>
      <c r="C46" s="427" t="s">
        <v>312</v>
      </c>
      <c r="D46" s="420">
        <v>45.6</v>
      </c>
      <c r="E46" s="409">
        <f t="shared" si="3"/>
        <v>25.965484032861156</v>
      </c>
      <c r="F46" s="408">
        <v>4.29</v>
      </c>
      <c r="G46" s="421">
        <f t="shared" si="4"/>
        <v>111.39192650097436</v>
      </c>
    </row>
    <row r="47" spans="1:7" ht="15" x14ac:dyDescent="0.25">
      <c r="A47" s="406">
        <f t="shared" si="5"/>
        <v>29</v>
      </c>
      <c r="B47" s="418" t="str">
        <f>'[1]Под 6'!A27</f>
        <v>22</v>
      </c>
      <c r="C47" s="427" t="s">
        <v>313</v>
      </c>
      <c r="D47" s="420">
        <v>106.6</v>
      </c>
      <c r="E47" s="409">
        <f t="shared" si="3"/>
        <v>60.700013111907872</v>
      </c>
      <c r="F47" s="408">
        <v>4.29</v>
      </c>
      <c r="G47" s="421">
        <f t="shared" si="4"/>
        <v>260.40305625008477</v>
      </c>
    </row>
    <row r="48" spans="1:7" ht="15" x14ac:dyDescent="0.25">
      <c r="A48" s="406">
        <f t="shared" si="5"/>
        <v>30</v>
      </c>
      <c r="B48" s="418" t="str">
        <f>'[1]Под 6'!A28</f>
        <v>23</v>
      </c>
      <c r="C48" s="427" t="s">
        <v>314</v>
      </c>
      <c r="D48" s="420">
        <v>57.8</v>
      </c>
      <c r="E48" s="409">
        <f t="shared" si="3"/>
        <v>32.9123898486705</v>
      </c>
      <c r="F48" s="408">
        <v>4.29</v>
      </c>
      <c r="G48" s="421">
        <f t="shared" si="4"/>
        <v>141.19415245079645</v>
      </c>
    </row>
    <row r="49" spans="1:7" ht="15" x14ac:dyDescent="0.25">
      <c r="A49" s="406">
        <f t="shared" si="5"/>
        <v>31</v>
      </c>
      <c r="B49" s="418" t="str">
        <f>'[1]Под 6'!A29</f>
        <v>П/ 24</v>
      </c>
      <c r="C49" s="425" t="s">
        <v>315</v>
      </c>
      <c r="D49" s="420">
        <v>99.7</v>
      </c>
      <c r="E49" s="409">
        <f t="shared" si="3"/>
        <v>56.771025396409151</v>
      </c>
      <c r="F49" s="408">
        <v>4.29</v>
      </c>
      <c r="G49" s="421">
        <f t="shared" si="4"/>
        <v>243.54769895059525</v>
      </c>
    </row>
    <row r="50" spans="1:7" ht="15" x14ac:dyDescent="0.25">
      <c r="A50" s="406">
        <f t="shared" si="5"/>
        <v>32</v>
      </c>
      <c r="B50" s="418" t="str">
        <f>'[1]Под 6'!A30</f>
        <v>25</v>
      </c>
      <c r="C50" s="425" t="s">
        <v>316</v>
      </c>
      <c r="D50" s="420">
        <f>81</f>
        <v>81</v>
      </c>
      <c r="E50" s="409">
        <f t="shared" si="3"/>
        <v>46.122899268898102</v>
      </c>
      <c r="F50" s="408">
        <v>4.29</v>
      </c>
      <c r="G50" s="421">
        <f t="shared" si="4"/>
        <v>197.86723786357285</v>
      </c>
    </row>
    <row r="51" spans="1:7" ht="15" x14ac:dyDescent="0.25">
      <c r="A51" s="406">
        <f t="shared" si="5"/>
        <v>33</v>
      </c>
      <c r="B51" s="418" t="str">
        <f>'[1]Под 6'!A31</f>
        <v>26</v>
      </c>
      <c r="C51" s="427" t="s">
        <v>317</v>
      </c>
      <c r="D51" s="420">
        <v>118.8</v>
      </c>
      <c r="E51" s="409">
        <f t="shared" si="3"/>
        <v>67.646918927717223</v>
      </c>
      <c r="F51" s="408">
        <v>4.29</v>
      </c>
      <c r="G51" s="421">
        <f t="shared" si="4"/>
        <v>290.20528219990689</v>
      </c>
    </row>
    <row r="52" spans="1:7" ht="15" x14ac:dyDescent="0.25">
      <c r="A52" s="406">
        <f t="shared" si="5"/>
        <v>34</v>
      </c>
      <c r="B52" s="418" t="str">
        <f>'[1]Под 6'!A32</f>
        <v>27</v>
      </c>
      <c r="C52" s="425" t="s">
        <v>318</v>
      </c>
      <c r="D52" s="420">
        <v>85.3</v>
      </c>
      <c r="E52" s="409">
        <f t="shared" si="3"/>
        <v>48.571398859716147</v>
      </c>
      <c r="F52" s="408">
        <v>4.29</v>
      </c>
      <c r="G52" s="421">
        <f t="shared" si="4"/>
        <v>208.37130110818228</v>
      </c>
    </row>
    <row r="53" spans="1:7" ht="15" x14ac:dyDescent="0.25">
      <c r="A53" s="406">
        <f t="shared" si="5"/>
        <v>35</v>
      </c>
      <c r="B53" s="418" t="str">
        <f>'[1]Под 6'!A33</f>
        <v>Л/ 28</v>
      </c>
      <c r="C53" s="425" t="s">
        <v>319</v>
      </c>
      <c r="D53" s="420">
        <v>84</v>
      </c>
      <c r="E53" s="409">
        <f t="shared" si="3"/>
        <v>47.83115479737581</v>
      </c>
      <c r="F53" s="408">
        <v>4.29</v>
      </c>
      <c r="G53" s="421">
        <f t="shared" si="4"/>
        <v>205.19565408074223</v>
      </c>
    </row>
    <row r="54" spans="1:7" ht="15" x14ac:dyDescent="0.25">
      <c r="A54" s="406">
        <f t="shared" si="5"/>
        <v>36</v>
      </c>
      <c r="B54" s="418" t="str">
        <f>'[1]Под 6'!A34</f>
        <v>29</v>
      </c>
      <c r="C54" s="425" t="s">
        <v>320</v>
      </c>
      <c r="D54" s="420">
        <v>46.9</v>
      </c>
      <c r="E54" s="409">
        <f t="shared" si="3"/>
        <v>26.705728095201493</v>
      </c>
      <c r="F54" s="408">
        <v>4.29</v>
      </c>
      <c r="G54" s="421">
        <f t="shared" si="4"/>
        <v>114.56757352841441</v>
      </c>
    </row>
    <row r="55" spans="1:7" ht="15" x14ac:dyDescent="0.25">
      <c r="A55" s="406">
        <f t="shared" si="5"/>
        <v>37</v>
      </c>
      <c r="B55" s="418" t="str">
        <f>'[1]Под 6'!A35</f>
        <v>30</v>
      </c>
      <c r="C55" s="425" t="s">
        <v>321</v>
      </c>
      <c r="D55" s="420">
        <v>45.1</v>
      </c>
      <c r="E55" s="409">
        <f t="shared" si="3"/>
        <v>25.68077477811487</v>
      </c>
      <c r="F55" s="408">
        <v>4.29</v>
      </c>
      <c r="G55" s="421">
        <f t="shared" si="4"/>
        <v>110.1705237981128</v>
      </c>
    </row>
    <row r="56" spans="1:7" ht="15" x14ac:dyDescent="0.25">
      <c r="A56" s="406">
        <f t="shared" si="5"/>
        <v>38</v>
      </c>
      <c r="B56" s="418" t="str">
        <f>'[1]Под 6'!A36</f>
        <v>31</v>
      </c>
      <c r="C56" s="425" t="s">
        <v>322</v>
      </c>
      <c r="D56" s="420">
        <v>110.2</v>
      </c>
      <c r="E56" s="409">
        <f t="shared" si="3"/>
        <v>62.749919746081126</v>
      </c>
      <c r="F56" s="408">
        <v>4.29</v>
      </c>
      <c r="G56" s="421">
        <f t="shared" si="4"/>
        <v>269.19715571068804</v>
      </c>
    </row>
    <row r="57" spans="1:7" ht="15" x14ac:dyDescent="0.25">
      <c r="A57" s="406">
        <f t="shared" si="5"/>
        <v>39</v>
      </c>
      <c r="B57" s="418" t="str">
        <f>'[1]Под 6'!A37</f>
        <v>32</v>
      </c>
      <c r="C57" s="425" t="s">
        <v>323</v>
      </c>
      <c r="D57" s="420">
        <v>58.5</v>
      </c>
      <c r="E57" s="409">
        <f t="shared" si="3"/>
        <v>33.310982805315298</v>
      </c>
      <c r="F57" s="408">
        <v>4.29</v>
      </c>
      <c r="G57" s="421">
        <f t="shared" si="4"/>
        <v>142.90411623480264</v>
      </c>
    </row>
    <row r="58" spans="1:7" ht="15" x14ac:dyDescent="0.25">
      <c r="A58" s="406">
        <f t="shared" si="5"/>
        <v>40</v>
      </c>
      <c r="B58" s="418" t="str">
        <f>'[1]Под 6'!A38</f>
        <v>П/ 33</v>
      </c>
      <c r="C58" s="425" t="s">
        <v>324</v>
      </c>
      <c r="D58" s="420">
        <v>98.9</v>
      </c>
      <c r="E58" s="409">
        <f t="shared" ref="E58:E89" si="6">$E$4*D58/$A$5</f>
        <v>56.315490588815095</v>
      </c>
      <c r="F58" s="408">
        <v>4.29</v>
      </c>
      <c r="G58" s="421">
        <f t="shared" si="4"/>
        <v>241.59345462601675</v>
      </c>
    </row>
    <row r="59" spans="1:7" ht="15" x14ac:dyDescent="0.25">
      <c r="A59" s="406">
        <f t="shared" si="5"/>
        <v>41</v>
      </c>
      <c r="B59" s="418" t="str">
        <f>'[1]Под 6'!A39</f>
        <v>34</v>
      </c>
      <c r="C59" s="425" t="s">
        <v>325</v>
      </c>
      <c r="D59" s="420">
        <v>80.099999999999994</v>
      </c>
      <c r="E59" s="409">
        <f t="shared" si="6"/>
        <v>45.610422610354789</v>
      </c>
      <c r="F59" s="408">
        <v>4.29</v>
      </c>
      <c r="G59" s="421">
        <f t="shared" si="4"/>
        <v>195.66871299842205</v>
      </c>
    </row>
    <row r="60" spans="1:7" ht="15" x14ac:dyDescent="0.25">
      <c r="A60" s="406">
        <f t="shared" si="5"/>
        <v>42</v>
      </c>
      <c r="B60" s="418" t="str">
        <f>'[1]Под 6'!A40</f>
        <v>35</v>
      </c>
      <c r="C60" s="425" t="s">
        <v>326</v>
      </c>
      <c r="D60" s="420">
        <v>117.6</v>
      </c>
      <c r="E60" s="409">
        <f t="shared" si="6"/>
        <v>66.963616716326129</v>
      </c>
      <c r="F60" s="408">
        <v>4.29</v>
      </c>
      <c r="G60" s="421">
        <f t="shared" si="4"/>
        <v>287.27391571303912</v>
      </c>
    </row>
    <row r="61" spans="1:7" ht="15" x14ac:dyDescent="0.25">
      <c r="A61" s="406">
        <f t="shared" si="5"/>
        <v>43</v>
      </c>
      <c r="B61" s="418" t="str">
        <f>'[1]Под 6'!A41</f>
        <v>36</v>
      </c>
      <c r="C61" s="425" t="s">
        <v>327</v>
      </c>
      <c r="D61" s="420">
        <v>84.7</v>
      </c>
      <c r="E61" s="409">
        <f t="shared" si="6"/>
        <v>48.229747754020615</v>
      </c>
      <c r="F61" s="408">
        <v>4.29</v>
      </c>
      <c r="G61" s="421">
        <f t="shared" si="4"/>
        <v>206.90561786474845</v>
      </c>
    </row>
    <row r="62" spans="1:7" ht="15" x14ac:dyDescent="0.25">
      <c r="A62" s="406">
        <f t="shared" si="5"/>
        <v>44</v>
      </c>
      <c r="B62" s="418" t="str">
        <f>'[1]Под 6'!A42</f>
        <v>Л/37</v>
      </c>
      <c r="C62" s="425" t="s">
        <v>328</v>
      </c>
      <c r="D62" s="420">
        <v>83.1</v>
      </c>
      <c r="E62" s="409">
        <f t="shared" si="6"/>
        <v>47.318678138832496</v>
      </c>
      <c r="F62" s="408">
        <v>4.29</v>
      </c>
      <c r="G62" s="421">
        <f t="shared" si="4"/>
        <v>202.9971292155914</v>
      </c>
    </row>
    <row r="63" spans="1:7" ht="15" x14ac:dyDescent="0.25">
      <c r="A63" s="406">
        <f t="shared" si="5"/>
        <v>45</v>
      </c>
      <c r="B63" s="418" t="str">
        <f>'[1]Под 6'!A43</f>
        <v>38</v>
      </c>
      <c r="C63" s="428" t="s">
        <v>329</v>
      </c>
      <c r="D63" s="420">
        <v>44.7</v>
      </c>
      <c r="E63" s="409">
        <f t="shared" si="6"/>
        <v>25.453007374317846</v>
      </c>
      <c r="F63" s="408">
        <v>4.29</v>
      </c>
      <c r="G63" s="421">
        <f t="shared" si="4"/>
        <v>109.19340163582356</v>
      </c>
    </row>
    <row r="64" spans="1:7" ht="15" x14ac:dyDescent="0.25">
      <c r="A64" s="406">
        <f t="shared" si="5"/>
        <v>46</v>
      </c>
      <c r="B64" s="418" t="str">
        <f>'[1]Под 6'!A44</f>
        <v>39</v>
      </c>
      <c r="C64" s="429" t="s">
        <v>1010</v>
      </c>
      <c r="D64" s="420">
        <v>46.4</v>
      </c>
      <c r="E64" s="409">
        <f t="shared" si="6"/>
        <v>26.421018840455208</v>
      </c>
      <c r="F64" s="408">
        <v>4.29</v>
      </c>
      <c r="G64" s="421">
        <f t="shared" si="4"/>
        <v>113.34617082555285</v>
      </c>
    </row>
    <row r="65" spans="1:7" ht="15" x14ac:dyDescent="0.25">
      <c r="A65" s="406">
        <f t="shared" si="5"/>
        <v>47</v>
      </c>
      <c r="B65" s="418" t="str">
        <f>'[1]Под 6'!A45</f>
        <v>40</v>
      </c>
      <c r="C65" s="430" t="s">
        <v>330</v>
      </c>
      <c r="D65" s="420">
        <v>107.1</v>
      </c>
      <c r="E65" s="409">
        <f t="shared" si="6"/>
        <v>60.984722366654154</v>
      </c>
      <c r="F65" s="408">
        <v>4.29</v>
      </c>
      <c r="G65" s="421">
        <f t="shared" si="4"/>
        <v>261.62445895294633</v>
      </c>
    </row>
    <row r="66" spans="1:7" ht="15" x14ac:dyDescent="0.25">
      <c r="A66" s="406">
        <f t="shared" si="5"/>
        <v>48</v>
      </c>
      <c r="B66" s="418" t="str">
        <f>'[1]Под 6'!A46</f>
        <v>41</v>
      </c>
      <c r="C66" s="427" t="s">
        <v>331</v>
      </c>
      <c r="D66" s="420">
        <v>57.7</v>
      </c>
      <c r="E66" s="409">
        <f t="shared" si="6"/>
        <v>32.855447997721242</v>
      </c>
      <c r="F66" s="408">
        <v>4.29</v>
      </c>
      <c r="G66" s="421">
        <f t="shared" si="4"/>
        <v>140.94987191022412</v>
      </c>
    </row>
    <row r="67" spans="1:7" ht="15" x14ac:dyDescent="0.25">
      <c r="A67" s="406">
        <f t="shared" si="5"/>
        <v>49</v>
      </c>
      <c r="B67" s="418" t="str">
        <f>'[1]Под 6'!A47</f>
        <v>П/42</v>
      </c>
      <c r="C67" s="431" t="s">
        <v>332</v>
      </c>
      <c r="D67" s="420">
        <v>100</v>
      </c>
      <c r="E67" s="409">
        <f t="shared" si="6"/>
        <v>56.941850949256917</v>
      </c>
      <c r="F67" s="408">
        <v>4.29</v>
      </c>
      <c r="G67" s="421">
        <f t="shared" si="4"/>
        <v>244.28054057231219</v>
      </c>
    </row>
    <row r="68" spans="1:7" ht="15" x14ac:dyDescent="0.25">
      <c r="A68" s="406">
        <f t="shared" si="5"/>
        <v>50</v>
      </c>
      <c r="B68" s="418">
        <f>'[1]Под 6'!A48</f>
        <v>43</v>
      </c>
      <c r="C68" s="427" t="s">
        <v>333</v>
      </c>
      <c r="D68" s="420">
        <v>78.400000000000006</v>
      </c>
      <c r="E68" s="409">
        <f t="shared" si="6"/>
        <v>44.642411144217427</v>
      </c>
      <c r="F68" s="408">
        <v>4.29</v>
      </c>
      <c r="G68" s="421">
        <f t="shared" si="4"/>
        <v>191.51594380869275</v>
      </c>
    </row>
    <row r="69" spans="1:7" ht="15" x14ac:dyDescent="0.25">
      <c r="A69" s="406">
        <f t="shared" si="5"/>
        <v>51</v>
      </c>
      <c r="B69" s="418">
        <f>'[1]Под 6'!A49</f>
        <v>44</v>
      </c>
      <c r="C69" s="425" t="s">
        <v>334</v>
      </c>
      <c r="D69" s="420">
        <v>117.8</v>
      </c>
      <c r="E69" s="409">
        <f t="shared" si="6"/>
        <v>67.077500418224645</v>
      </c>
      <c r="F69" s="408">
        <v>4.29</v>
      </c>
      <c r="G69" s="421">
        <f t="shared" si="4"/>
        <v>287.76247679418373</v>
      </c>
    </row>
    <row r="70" spans="1:7" ht="15" x14ac:dyDescent="0.25">
      <c r="A70" s="406">
        <f t="shared" si="5"/>
        <v>52</v>
      </c>
      <c r="B70" s="418">
        <f>'[1]Под 6'!A50</f>
        <v>45</v>
      </c>
      <c r="C70" s="427" t="s">
        <v>335</v>
      </c>
      <c r="D70" s="420">
        <f>85.5</f>
        <v>85.5</v>
      </c>
      <c r="E70" s="409">
        <f t="shared" si="6"/>
        <v>48.685282561614663</v>
      </c>
      <c r="F70" s="408">
        <v>4.29</v>
      </c>
      <c r="G70" s="421">
        <f t="shared" si="4"/>
        <v>208.85986218932692</v>
      </c>
    </row>
    <row r="71" spans="1:7" ht="15" x14ac:dyDescent="0.25">
      <c r="A71" s="406">
        <f t="shared" si="5"/>
        <v>53</v>
      </c>
      <c r="B71" s="418" t="str">
        <f>'[1]Под 6'!A51</f>
        <v>Л/ 46</v>
      </c>
      <c r="C71" s="425" t="s">
        <v>336</v>
      </c>
      <c r="D71" s="420">
        <v>84.4</v>
      </c>
      <c r="E71" s="409">
        <f t="shared" si="6"/>
        <v>48.058922201172841</v>
      </c>
      <c r="F71" s="408">
        <v>4.29</v>
      </c>
      <c r="G71" s="421">
        <f t="shared" si="4"/>
        <v>206.17277624303148</v>
      </c>
    </row>
    <row r="72" spans="1:7" ht="15" x14ac:dyDescent="0.25">
      <c r="A72" s="406">
        <f t="shared" si="5"/>
        <v>54</v>
      </c>
      <c r="B72" s="418">
        <f>'[1]Под 6'!A52</f>
        <v>47</v>
      </c>
      <c r="C72" s="425" t="s">
        <v>337</v>
      </c>
      <c r="D72" s="420">
        <v>45.5</v>
      </c>
      <c r="E72" s="409">
        <f t="shared" si="6"/>
        <v>25.908542181911898</v>
      </c>
      <c r="F72" s="408">
        <v>4.29</v>
      </c>
      <c r="G72" s="421">
        <f t="shared" si="4"/>
        <v>111.14764596040204</v>
      </c>
    </row>
    <row r="73" spans="1:7" ht="15" x14ac:dyDescent="0.25">
      <c r="A73" s="406">
        <f t="shared" si="5"/>
        <v>55</v>
      </c>
      <c r="B73" s="418">
        <f>'[1]Под 6'!A53</f>
        <v>48</v>
      </c>
      <c r="C73" s="425" t="s">
        <v>338</v>
      </c>
      <c r="D73" s="420">
        <v>45.7</v>
      </c>
      <c r="E73" s="409">
        <f t="shared" si="6"/>
        <v>26.022425883810413</v>
      </c>
      <c r="F73" s="408">
        <v>4.29</v>
      </c>
      <c r="G73" s="421">
        <f t="shared" si="4"/>
        <v>111.63620704154667</v>
      </c>
    </row>
    <row r="74" spans="1:7" ht="15" x14ac:dyDescent="0.25">
      <c r="A74" s="406">
        <f t="shared" si="5"/>
        <v>56</v>
      </c>
      <c r="B74" s="418">
        <f>'[1]Под 6'!A54</f>
        <v>49</v>
      </c>
      <c r="C74" s="432" t="s">
        <v>339</v>
      </c>
      <c r="D74" s="420">
        <v>107.4</v>
      </c>
      <c r="E74" s="409">
        <f t="shared" si="6"/>
        <v>61.155547919501934</v>
      </c>
      <c r="F74" s="408">
        <v>4.29</v>
      </c>
      <c r="G74" s="421">
        <f t="shared" si="4"/>
        <v>262.35730057466333</v>
      </c>
    </row>
    <row r="75" spans="1:7" ht="15" x14ac:dyDescent="0.25">
      <c r="A75" s="406">
        <f t="shared" si="5"/>
        <v>57</v>
      </c>
      <c r="B75" s="418">
        <f>'[1]Под 6'!A55</f>
        <v>50</v>
      </c>
      <c r="C75" s="419" t="s">
        <v>340</v>
      </c>
      <c r="D75" s="420">
        <v>57.6</v>
      </c>
      <c r="E75" s="409">
        <f t="shared" si="6"/>
        <v>32.798506146771985</v>
      </c>
      <c r="F75" s="408">
        <v>4.29</v>
      </c>
      <c r="G75" s="421">
        <f t="shared" si="4"/>
        <v>140.70559136965181</v>
      </c>
    </row>
    <row r="76" spans="1:7" ht="15" x14ac:dyDescent="0.25">
      <c r="A76" s="433">
        <f t="shared" si="5"/>
        <v>58</v>
      </c>
      <c r="B76" s="418" t="str">
        <f>'[1]Под 6'!A61</f>
        <v>П/ 51</v>
      </c>
      <c r="C76" s="424" t="s">
        <v>341</v>
      </c>
      <c r="D76" s="420">
        <v>101</v>
      </c>
      <c r="E76" s="409">
        <f t="shared" si="6"/>
        <v>57.511269458749489</v>
      </c>
      <c r="F76" s="408">
        <v>4.29</v>
      </c>
      <c r="G76" s="421">
        <f t="shared" si="4"/>
        <v>246.7233459780353</v>
      </c>
    </row>
    <row r="77" spans="1:7" ht="15" x14ac:dyDescent="0.25">
      <c r="A77" s="433">
        <f t="shared" si="5"/>
        <v>59</v>
      </c>
      <c r="B77" s="418" t="str">
        <f>'[1]Под 6'!A62</f>
        <v>52</v>
      </c>
      <c r="C77" s="424" t="s">
        <v>342</v>
      </c>
      <c r="D77" s="420">
        <v>78.7</v>
      </c>
      <c r="E77" s="409">
        <f t="shared" si="6"/>
        <v>44.8132366970652</v>
      </c>
      <c r="F77" s="408">
        <v>4.29</v>
      </c>
      <c r="G77" s="421">
        <f t="shared" si="4"/>
        <v>192.2487854304097</v>
      </c>
    </row>
    <row r="78" spans="1:7" ht="15" x14ac:dyDescent="0.25">
      <c r="A78" s="433">
        <f t="shared" si="5"/>
        <v>60</v>
      </c>
      <c r="B78" s="418" t="str">
        <f>'[1]Под 6'!A63</f>
        <v>53</v>
      </c>
      <c r="C78" s="424" t="s">
        <v>343</v>
      </c>
      <c r="D78" s="420">
        <v>117.1</v>
      </c>
      <c r="E78" s="409">
        <f t="shared" si="6"/>
        <v>66.678907461579854</v>
      </c>
      <c r="F78" s="408">
        <v>4.29</v>
      </c>
      <c r="G78" s="421">
        <f t="shared" si="4"/>
        <v>286.05251301017756</v>
      </c>
    </row>
    <row r="79" spans="1:7" ht="15" x14ac:dyDescent="0.25">
      <c r="A79" s="433">
        <f t="shared" si="5"/>
        <v>61</v>
      </c>
      <c r="B79" s="418" t="str">
        <f>'[1]Под 6'!A64</f>
        <v>54</v>
      </c>
      <c r="C79" s="424" t="s">
        <v>344</v>
      </c>
      <c r="D79" s="420">
        <v>86.1</v>
      </c>
      <c r="E79" s="409">
        <f t="shared" si="6"/>
        <v>49.026933667310203</v>
      </c>
      <c r="F79" s="408">
        <v>4.29</v>
      </c>
      <c r="G79" s="421">
        <f t="shared" si="4"/>
        <v>210.32554543276078</v>
      </c>
    </row>
    <row r="80" spans="1:7" ht="15" x14ac:dyDescent="0.25">
      <c r="A80" s="433">
        <f t="shared" si="5"/>
        <v>62</v>
      </c>
      <c r="B80" s="418" t="str">
        <f>'[1]Под 6'!A65</f>
        <v>Л/ 55</v>
      </c>
      <c r="C80" s="425" t="s">
        <v>345</v>
      </c>
      <c r="D80" s="420">
        <v>83.5</v>
      </c>
      <c r="E80" s="409">
        <f t="shared" si="6"/>
        <v>47.546445542629527</v>
      </c>
      <c r="F80" s="408">
        <v>4.29</v>
      </c>
      <c r="G80" s="421">
        <f t="shared" si="4"/>
        <v>203.97425137788068</v>
      </c>
    </row>
    <row r="81" spans="1:7" ht="15" x14ac:dyDescent="0.25">
      <c r="A81" s="433">
        <f t="shared" si="5"/>
        <v>63</v>
      </c>
      <c r="B81" s="418" t="str">
        <f>'[1]Под 6'!A66</f>
        <v>56</v>
      </c>
      <c r="C81" s="425" t="s">
        <v>346</v>
      </c>
      <c r="D81" s="420">
        <v>45.6</v>
      </c>
      <c r="E81" s="409">
        <f t="shared" si="6"/>
        <v>25.965484032861156</v>
      </c>
      <c r="F81" s="408">
        <v>4.29</v>
      </c>
      <c r="G81" s="421">
        <f t="shared" si="4"/>
        <v>111.39192650097436</v>
      </c>
    </row>
    <row r="82" spans="1:7" ht="15" x14ac:dyDescent="0.25">
      <c r="A82" s="433">
        <f t="shared" si="5"/>
        <v>64</v>
      </c>
      <c r="B82" s="418" t="str">
        <f>'[1]Под 6'!A67</f>
        <v>57</v>
      </c>
      <c r="C82" s="425" t="s">
        <v>347</v>
      </c>
      <c r="D82" s="420">
        <v>45.3</v>
      </c>
      <c r="E82" s="409">
        <f t="shared" si="6"/>
        <v>25.794658480013382</v>
      </c>
      <c r="F82" s="408">
        <v>4.29</v>
      </c>
      <c r="G82" s="421">
        <f t="shared" si="4"/>
        <v>110.65908487925741</v>
      </c>
    </row>
    <row r="83" spans="1:7" ht="15" x14ac:dyDescent="0.25">
      <c r="A83" s="433">
        <f t="shared" si="5"/>
        <v>65</v>
      </c>
      <c r="B83" s="418" t="str">
        <f>'[1]Под 6'!A68</f>
        <v>58</v>
      </c>
      <c r="C83" s="425" t="s">
        <v>348</v>
      </c>
      <c r="D83" s="420">
        <v>107</v>
      </c>
      <c r="E83" s="409">
        <f t="shared" si="6"/>
        <v>60.927780515704903</v>
      </c>
      <c r="F83" s="408">
        <v>4.29</v>
      </c>
      <c r="G83" s="421">
        <f t="shared" si="4"/>
        <v>261.38017841237405</v>
      </c>
    </row>
    <row r="84" spans="1:7" ht="15" x14ac:dyDescent="0.25">
      <c r="A84" s="433">
        <f t="shared" si="5"/>
        <v>66</v>
      </c>
      <c r="B84" s="418" t="str">
        <f>'[1]Под 6'!A69</f>
        <v>59</v>
      </c>
      <c r="C84" s="425" t="s">
        <v>349</v>
      </c>
      <c r="D84" s="420">
        <v>59.3</v>
      </c>
      <c r="E84" s="409">
        <f t="shared" si="6"/>
        <v>33.766517612909354</v>
      </c>
      <c r="F84" s="408">
        <v>4.29</v>
      </c>
      <c r="G84" s="421">
        <f t="shared" si="4"/>
        <v>144.85836055938114</v>
      </c>
    </row>
    <row r="85" spans="1:7" ht="17.25" customHeight="1" x14ac:dyDescent="0.25">
      <c r="A85" s="433">
        <f t="shared" si="5"/>
        <v>67</v>
      </c>
      <c r="B85" s="418" t="str">
        <f>'[1]Под 6'!A70</f>
        <v>П/60</v>
      </c>
      <c r="C85" s="434" t="s">
        <v>350</v>
      </c>
      <c r="D85" s="420">
        <v>99.9</v>
      </c>
      <c r="E85" s="409">
        <f t="shared" si="6"/>
        <v>56.884909098307666</v>
      </c>
      <c r="F85" s="408">
        <v>4.29</v>
      </c>
      <c r="G85" s="421">
        <f t="shared" si="4"/>
        <v>244.03626003173989</v>
      </c>
    </row>
    <row r="86" spans="1:7" ht="15" x14ac:dyDescent="0.25">
      <c r="A86" s="433">
        <f t="shared" si="5"/>
        <v>68</v>
      </c>
      <c r="B86" s="418" t="str">
        <f>'[1]Под 6'!A71</f>
        <v>61</v>
      </c>
      <c r="C86" s="435" t="s">
        <v>351</v>
      </c>
      <c r="D86" s="420">
        <v>79</v>
      </c>
      <c r="E86" s="409">
        <f t="shared" si="6"/>
        <v>44.984062249912967</v>
      </c>
      <c r="F86" s="408">
        <v>4.29</v>
      </c>
      <c r="G86" s="421">
        <f t="shared" si="4"/>
        <v>192.98162705212664</v>
      </c>
    </row>
    <row r="87" spans="1:7" ht="15" x14ac:dyDescent="0.25">
      <c r="A87" s="433">
        <f t="shared" si="5"/>
        <v>69</v>
      </c>
      <c r="B87" s="418" t="str">
        <f>'[1]Под 6'!A72</f>
        <v>62</v>
      </c>
      <c r="C87" s="424" t="s">
        <v>352</v>
      </c>
      <c r="D87" s="420">
        <v>117.9</v>
      </c>
      <c r="E87" s="409">
        <f t="shared" si="6"/>
        <v>67.134442269173917</v>
      </c>
      <c r="F87" s="408">
        <v>4.29</v>
      </c>
      <c r="G87" s="421">
        <f t="shared" si="4"/>
        <v>288.00675733475612</v>
      </c>
    </row>
    <row r="88" spans="1:7" ht="15" x14ac:dyDescent="0.25">
      <c r="A88" s="433">
        <f t="shared" si="5"/>
        <v>70</v>
      </c>
      <c r="B88" s="418" t="str">
        <f>'[1]Под 6'!A73</f>
        <v>63</v>
      </c>
      <c r="C88" s="435" t="s">
        <v>353</v>
      </c>
      <c r="D88" s="420">
        <v>84</v>
      </c>
      <c r="E88" s="409">
        <f t="shared" si="6"/>
        <v>47.83115479737581</v>
      </c>
      <c r="F88" s="408">
        <v>4.29</v>
      </c>
      <c r="G88" s="421">
        <f t="shared" si="4"/>
        <v>205.19565408074223</v>
      </c>
    </row>
    <row r="89" spans="1:7" ht="15" x14ac:dyDescent="0.25">
      <c r="A89" s="433">
        <f t="shared" si="5"/>
        <v>71</v>
      </c>
      <c r="B89" s="418" t="str">
        <f>'[1]Под 6'!A74</f>
        <v>Л/ 64</v>
      </c>
      <c r="C89" s="424" t="s">
        <v>354</v>
      </c>
      <c r="D89" s="420">
        <v>82.7</v>
      </c>
      <c r="E89" s="409">
        <f t="shared" si="6"/>
        <v>47.090910735035472</v>
      </c>
      <c r="F89" s="408">
        <v>4.29</v>
      </c>
      <c r="G89" s="421">
        <f t="shared" si="4"/>
        <v>202.02000705330218</v>
      </c>
    </row>
    <row r="90" spans="1:7" ht="15" x14ac:dyDescent="0.25">
      <c r="A90" s="433">
        <f t="shared" si="5"/>
        <v>72</v>
      </c>
      <c r="B90" s="418" t="str">
        <f>'[1]Под 6'!A75</f>
        <v>65</v>
      </c>
      <c r="C90" s="425" t="s">
        <v>355</v>
      </c>
      <c r="D90" s="420">
        <v>44.8</v>
      </c>
      <c r="E90" s="409">
        <f t="shared" ref="E90:E121" si="7">$E$4*D90/$A$5</f>
        <v>25.509949225267096</v>
      </c>
      <c r="F90" s="408">
        <v>4.29</v>
      </c>
      <c r="G90" s="421">
        <f t="shared" si="4"/>
        <v>109.43768217639584</v>
      </c>
    </row>
    <row r="91" spans="1:7" ht="15" x14ac:dyDescent="0.25">
      <c r="A91" s="433">
        <f t="shared" si="5"/>
        <v>73</v>
      </c>
      <c r="B91" s="418" t="str">
        <f>'[1]Под 6'!A76</f>
        <v>66</v>
      </c>
      <c r="C91" s="424" t="s">
        <v>356</v>
      </c>
      <c r="D91" s="420">
        <v>45.3</v>
      </c>
      <c r="E91" s="409">
        <f t="shared" si="7"/>
        <v>25.794658480013382</v>
      </c>
      <c r="F91" s="408">
        <v>4.29</v>
      </c>
      <c r="G91" s="421">
        <f t="shared" ref="G91:G154" si="8">E91*F91</f>
        <v>110.65908487925741</v>
      </c>
    </row>
    <row r="92" spans="1:7" ht="15" x14ac:dyDescent="0.25">
      <c r="A92" s="433">
        <f t="shared" si="5"/>
        <v>74</v>
      </c>
      <c r="B92" s="418" t="str">
        <f>'[1]Под 6'!A77</f>
        <v>67</v>
      </c>
      <c r="C92" s="425" t="s">
        <v>357</v>
      </c>
      <c r="D92" s="420">
        <v>108.1</v>
      </c>
      <c r="E92" s="409">
        <f t="shared" si="7"/>
        <v>61.554140876146725</v>
      </c>
      <c r="F92" s="408">
        <v>4.29</v>
      </c>
      <c r="G92" s="421">
        <f t="shared" si="8"/>
        <v>264.06726435866943</v>
      </c>
    </row>
    <row r="93" spans="1:7" ht="15" x14ac:dyDescent="0.25">
      <c r="A93" s="433">
        <f t="shared" si="5"/>
        <v>75</v>
      </c>
      <c r="B93" s="418" t="str">
        <f>'[1]Под 6'!A78</f>
        <v>68</v>
      </c>
      <c r="C93" s="425" t="s">
        <v>358</v>
      </c>
      <c r="D93" s="420">
        <v>54.7</v>
      </c>
      <c r="E93" s="409">
        <f t="shared" si="7"/>
        <v>31.147192469243535</v>
      </c>
      <c r="F93" s="408">
        <v>4.29</v>
      </c>
      <c r="G93" s="421">
        <f t="shared" si="8"/>
        <v>133.62145569305477</v>
      </c>
    </row>
    <row r="94" spans="1:7" ht="15" x14ac:dyDescent="0.25">
      <c r="A94" s="433">
        <f t="shared" ref="A94:A157" si="9">A93+1</f>
        <v>76</v>
      </c>
      <c r="B94" s="418" t="str">
        <f>'[1]Под 6'!A79</f>
        <v>П/69</v>
      </c>
      <c r="C94" s="425" t="s">
        <v>359</v>
      </c>
      <c r="D94" s="420">
        <v>100.3</v>
      </c>
      <c r="E94" s="409">
        <f t="shared" si="7"/>
        <v>57.112676502104684</v>
      </c>
      <c r="F94" s="408">
        <v>4.29</v>
      </c>
      <c r="G94" s="421">
        <f t="shared" si="8"/>
        <v>245.01338219402911</v>
      </c>
    </row>
    <row r="95" spans="1:7" ht="15" x14ac:dyDescent="0.25">
      <c r="A95" s="433">
        <f t="shared" si="9"/>
        <v>77</v>
      </c>
      <c r="B95" s="418" t="str">
        <f>'[1]Под 6'!A80</f>
        <v>70</v>
      </c>
      <c r="C95" s="425" t="s">
        <v>360</v>
      </c>
      <c r="D95" s="420">
        <v>79.599999999999994</v>
      </c>
      <c r="E95" s="409">
        <f t="shared" si="7"/>
        <v>45.325713355608499</v>
      </c>
      <c r="F95" s="408">
        <v>4.29</v>
      </c>
      <c r="G95" s="421">
        <f t="shared" si="8"/>
        <v>194.44731029556047</v>
      </c>
    </row>
    <row r="96" spans="1:7" ht="15" x14ac:dyDescent="0.25">
      <c r="A96" s="433">
        <f t="shared" si="9"/>
        <v>78</v>
      </c>
      <c r="B96" s="418" t="str">
        <f>'[1]Под 6'!A81</f>
        <v>71</v>
      </c>
      <c r="C96" s="427" t="s">
        <v>361</v>
      </c>
      <c r="D96" s="420">
        <v>203.8</v>
      </c>
      <c r="E96" s="409">
        <f t="shared" si="7"/>
        <v>116.0474922345856</v>
      </c>
      <c r="F96" s="408">
        <v>4.29</v>
      </c>
      <c r="G96" s="421">
        <f t="shared" si="8"/>
        <v>497.84374168637225</v>
      </c>
    </row>
    <row r="97" spans="1:7" ht="15" x14ac:dyDescent="0.25">
      <c r="A97" s="433">
        <f t="shared" si="9"/>
        <v>79</v>
      </c>
      <c r="B97" s="418" t="str">
        <f>'[1]Под 6'!A82</f>
        <v>Л/72</v>
      </c>
      <c r="C97" s="425" t="s">
        <v>362</v>
      </c>
      <c r="D97" s="420">
        <v>82.4</v>
      </c>
      <c r="E97" s="409">
        <f t="shared" si="7"/>
        <v>46.920085182187705</v>
      </c>
      <c r="F97" s="408">
        <v>4.29</v>
      </c>
      <c r="G97" s="421">
        <f t="shared" si="8"/>
        <v>201.28716543158527</v>
      </c>
    </row>
    <row r="98" spans="1:7" ht="15" x14ac:dyDescent="0.25">
      <c r="A98" s="433">
        <f t="shared" si="9"/>
        <v>80</v>
      </c>
      <c r="B98" s="418" t="str">
        <f>'[1]Под 6'!A83</f>
        <v>73</v>
      </c>
      <c r="C98" s="425" t="s">
        <v>363</v>
      </c>
      <c r="D98" s="420">
        <v>44.3</v>
      </c>
      <c r="E98" s="409">
        <f t="shared" si="7"/>
        <v>25.225239970520814</v>
      </c>
      <c r="F98" s="408">
        <v>4.29</v>
      </c>
      <c r="G98" s="421">
        <f t="shared" si="8"/>
        <v>108.2162794735343</v>
      </c>
    </row>
    <row r="99" spans="1:7" ht="15" x14ac:dyDescent="0.25">
      <c r="A99" s="433">
        <f t="shared" si="9"/>
        <v>81</v>
      </c>
      <c r="B99" s="418" t="str">
        <f>'[1]Под 6'!A84</f>
        <v>74</v>
      </c>
      <c r="C99" s="425" t="s">
        <v>364</v>
      </c>
      <c r="D99" s="420">
        <v>45.9</v>
      </c>
      <c r="E99" s="409">
        <f t="shared" si="7"/>
        <v>26.136309585708926</v>
      </c>
      <c r="F99" s="408">
        <v>4.29</v>
      </c>
      <c r="G99" s="421">
        <f t="shared" si="8"/>
        <v>112.12476812269129</v>
      </c>
    </row>
    <row r="100" spans="1:7" ht="15" x14ac:dyDescent="0.25">
      <c r="A100" s="433">
        <f t="shared" si="9"/>
        <v>82</v>
      </c>
      <c r="B100" s="418" t="str">
        <f>'[1]Под 6'!A85</f>
        <v>75</v>
      </c>
      <c r="C100" s="425" t="s">
        <v>365</v>
      </c>
      <c r="D100" s="420">
        <v>108.8</v>
      </c>
      <c r="E100" s="409">
        <f t="shared" si="7"/>
        <v>61.952733832791523</v>
      </c>
      <c r="F100" s="408">
        <v>4.29</v>
      </c>
      <c r="G100" s="421">
        <f t="shared" si="8"/>
        <v>265.77722814267565</v>
      </c>
    </row>
    <row r="101" spans="1:7" ht="15" x14ac:dyDescent="0.25">
      <c r="A101" s="433">
        <f t="shared" si="9"/>
        <v>83</v>
      </c>
      <c r="B101" s="418" t="str">
        <f>'[1]Под 6'!A86</f>
        <v>76</v>
      </c>
      <c r="C101" s="425" t="s">
        <v>366</v>
      </c>
      <c r="D101" s="420">
        <v>54.9</v>
      </c>
      <c r="E101" s="409">
        <f t="shared" si="7"/>
        <v>31.261076171142047</v>
      </c>
      <c r="F101" s="408">
        <v>4.29</v>
      </c>
      <c r="G101" s="421">
        <f t="shared" si="8"/>
        <v>134.11001677419938</v>
      </c>
    </row>
    <row r="102" spans="1:7" ht="15" x14ac:dyDescent="0.25">
      <c r="A102" s="433">
        <f t="shared" si="9"/>
        <v>84</v>
      </c>
      <c r="B102" s="418" t="str">
        <f>'[1]Под 6'!A87</f>
        <v>П/ 77</v>
      </c>
      <c r="C102" s="425" t="s">
        <v>367</v>
      </c>
      <c r="D102" s="420">
        <v>100.4</v>
      </c>
      <c r="E102" s="409">
        <f t="shared" si="7"/>
        <v>57.169618353053949</v>
      </c>
      <c r="F102" s="408">
        <v>4.29</v>
      </c>
      <c r="G102" s="421">
        <f t="shared" si="8"/>
        <v>245.25766273460144</v>
      </c>
    </row>
    <row r="103" spans="1:7" ht="15" x14ac:dyDescent="0.25">
      <c r="A103" s="433">
        <f t="shared" si="9"/>
        <v>85</v>
      </c>
      <c r="B103" s="418" t="str">
        <f>'[1]Под 6'!A88</f>
        <v>78</v>
      </c>
      <c r="C103" s="425" t="s">
        <v>368</v>
      </c>
      <c r="D103" s="420">
        <v>80.099999999999994</v>
      </c>
      <c r="E103" s="409">
        <f t="shared" si="7"/>
        <v>45.610422610354789</v>
      </c>
      <c r="F103" s="408">
        <v>4.29</v>
      </c>
      <c r="G103" s="421">
        <f t="shared" si="8"/>
        <v>195.66871299842205</v>
      </c>
    </row>
    <row r="104" spans="1:7" ht="15" x14ac:dyDescent="0.25">
      <c r="A104" s="433">
        <f t="shared" si="9"/>
        <v>86</v>
      </c>
      <c r="B104" s="418" t="str">
        <f>'[1]Под 6'!A89</f>
        <v>79</v>
      </c>
      <c r="C104" s="425" t="s">
        <v>369</v>
      </c>
      <c r="D104" s="420">
        <v>118.7</v>
      </c>
      <c r="E104" s="409">
        <f t="shared" si="7"/>
        <v>67.589977076767966</v>
      </c>
      <c r="F104" s="408">
        <v>4.29</v>
      </c>
      <c r="G104" s="421">
        <f t="shared" si="8"/>
        <v>289.96100165933456</v>
      </c>
    </row>
    <row r="105" spans="1:7" ht="15" x14ac:dyDescent="0.25">
      <c r="A105" s="433">
        <f t="shared" si="9"/>
        <v>87</v>
      </c>
      <c r="B105" s="418" t="str">
        <f>'[1]Под 6'!A90</f>
        <v>80</v>
      </c>
      <c r="C105" s="425" t="s">
        <v>370</v>
      </c>
      <c r="D105" s="420">
        <v>84.2</v>
      </c>
      <c r="E105" s="409">
        <f t="shared" si="7"/>
        <v>47.945038499274325</v>
      </c>
      <c r="F105" s="408">
        <v>4.29</v>
      </c>
      <c r="G105" s="421">
        <f t="shared" si="8"/>
        <v>205.68421516188687</v>
      </c>
    </row>
    <row r="106" spans="1:7" ht="15" x14ac:dyDescent="0.25">
      <c r="A106" s="433">
        <f t="shared" si="9"/>
        <v>88</v>
      </c>
      <c r="B106" s="418" t="str">
        <f>'[1]Под 6'!A91</f>
        <v>Л/ 81</v>
      </c>
      <c r="C106" s="435" t="s">
        <v>371</v>
      </c>
      <c r="D106" s="420">
        <v>84</v>
      </c>
      <c r="E106" s="409">
        <f t="shared" si="7"/>
        <v>47.83115479737581</v>
      </c>
      <c r="F106" s="408">
        <v>4.29</v>
      </c>
      <c r="G106" s="421">
        <f t="shared" si="8"/>
        <v>205.19565408074223</v>
      </c>
    </row>
    <row r="107" spans="1:7" ht="15" x14ac:dyDescent="0.25">
      <c r="A107" s="433">
        <f t="shared" si="9"/>
        <v>89</v>
      </c>
      <c r="B107" s="418" t="str">
        <f>'[1]Под 6'!A92</f>
        <v>82</v>
      </c>
      <c r="C107" s="435" t="s">
        <v>372</v>
      </c>
      <c r="D107" s="420">
        <v>43.5</v>
      </c>
      <c r="E107" s="409">
        <f t="shared" si="7"/>
        <v>24.769705162926758</v>
      </c>
      <c r="F107" s="408">
        <v>4.29</v>
      </c>
      <c r="G107" s="421">
        <f t="shared" si="8"/>
        <v>106.26203514895579</v>
      </c>
    </row>
    <row r="108" spans="1:7" ht="15" x14ac:dyDescent="0.25">
      <c r="A108" s="433">
        <f t="shared" si="9"/>
        <v>90</v>
      </c>
      <c r="B108" s="418" t="str">
        <f>'[1]Под 6'!A93</f>
        <v>83</v>
      </c>
      <c r="C108" s="423" t="s">
        <v>373</v>
      </c>
      <c r="D108" s="420">
        <v>45</v>
      </c>
      <c r="E108" s="409">
        <f t="shared" si="7"/>
        <v>25.623832927165612</v>
      </c>
      <c r="F108" s="408">
        <v>4.29</v>
      </c>
      <c r="G108" s="421">
        <f t="shared" si="8"/>
        <v>109.92624325754048</v>
      </c>
    </row>
    <row r="109" spans="1:7" ht="15" x14ac:dyDescent="0.25">
      <c r="A109" s="433">
        <f t="shared" si="9"/>
        <v>91</v>
      </c>
      <c r="B109" s="418" t="str">
        <f>'[1]Под 6'!A94</f>
        <v>84</v>
      </c>
      <c r="C109" s="435" t="s">
        <v>374</v>
      </c>
      <c r="D109" s="420">
        <v>107.2</v>
      </c>
      <c r="E109" s="409">
        <f t="shared" si="7"/>
        <v>61.041664217603419</v>
      </c>
      <c r="F109" s="408">
        <v>4.29</v>
      </c>
      <c r="G109" s="421">
        <f t="shared" si="8"/>
        <v>261.86873949351866</v>
      </c>
    </row>
    <row r="110" spans="1:7" ht="15" x14ac:dyDescent="0.25">
      <c r="A110" s="433">
        <f t="shared" si="9"/>
        <v>92</v>
      </c>
      <c r="B110" s="418" t="str">
        <f>'[1]Под 6'!A95</f>
        <v>85</v>
      </c>
      <c r="C110" s="435" t="s">
        <v>375</v>
      </c>
      <c r="D110" s="420">
        <v>54.7</v>
      </c>
      <c r="E110" s="409">
        <f t="shared" si="7"/>
        <v>31.147192469243535</v>
      </c>
      <c r="F110" s="408">
        <v>4.29</v>
      </c>
      <c r="G110" s="421">
        <f t="shared" si="8"/>
        <v>133.62145569305477</v>
      </c>
    </row>
    <row r="111" spans="1:7" ht="15" x14ac:dyDescent="0.25">
      <c r="A111" s="433">
        <f t="shared" si="9"/>
        <v>93</v>
      </c>
      <c r="B111" s="418" t="str">
        <f>'[1]Под 6'!A96</f>
        <v>П/ 86</v>
      </c>
      <c r="C111" s="425" t="s">
        <v>376</v>
      </c>
      <c r="D111" s="420">
        <v>100</v>
      </c>
      <c r="E111" s="409">
        <f t="shared" si="7"/>
        <v>56.941850949256917</v>
      </c>
      <c r="F111" s="408">
        <v>4.29</v>
      </c>
      <c r="G111" s="421">
        <f t="shared" si="8"/>
        <v>244.28054057231219</v>
      </c>
    </row>
    <row r="112" spans="1:7" ht="15" x14ac:dyDescent="0.25">
      <c r="A112" s="433">
        <f t="shared" si="9"/>
        <v>94</v>
      </c>
      <c r="B112" s="418" t="str">
        <f>'[1]Под 6'!A97</f>
        <v>87</v>
      </c>
      <c r="C112" s="436" t="s">
        <v>228</v>
      </c>
      <c r="D112" s="420">
        <v>80.2</v>
      </c>
      <c r="E112" s="409">
        <f t="shared" si="7"/>
        <v>45.667364461304054</v>
      </c>
      <c r="F112" s="408">
        <v>4.29</v>
      </c>
      <c r="G112" s="421">
        <f t="shared" si="8"/>
        <v>195.91299353899439</v>
      </c>
    </row>
    <row r="113" spans="1:7" ht="15" x14ac:dyDescent="0.25">
      <c r="A113" s="433">
        <f t="shared" si="9"/>
        <v>95</v>
      </c>
      <c r="B113" s="418" t="str">
        <f>'[1]Под 6'!A98</f>
        <v>88</v>
      </c>
      <c r="C113" s="436" t="s">
        <v>377</v>
      </c>
      <c r="D113" s="420">
        <v>117.3</v>
      </c>
      <c r="E113" s="409">
        <f t="shared" si="7"/>
        <v>66.79279116347837</v>
      </c>
      <c r="F113" s="408">
        <v>4.29</v>
      </c>
      <c r="G113" s="421">
        <f t="shared" si="8"/>
        <v>286.54107409132223</v>
      </c>
    </row>
    <row r="114" spans="1:7" ht="15" x14ac:dyDescent="0.25">
      <c r="A114" s="433">
        <f t="shared" si="9"/>
        <v>96</v>
      </c>
      <c r="B114" s="418" t="str">
        <f>'[1]Под 6'!A99</f>
        <v>89</v>
      </c>
      <c r="C114" s="435" t="s">
        <v>378</v>
      </c>
      <c r="D114" s="420">
        <f>84.9</f>
        <v>84.9</v>
      </c>
      <c r="E114" s="409">
        <f t="shared" si="7"/>
        <v>48.34363145591913</v>
      </c>
      <c r="F114" s="408">
        <v>4.29</v>
      </c>
      <c r="G114" s="421">
        <f t="shared" si="8"/>
        <v>207.39417894589306</v>
      </c>
    </row>
    <row r="115" spans="1:7" ht="15" x14ac:dyDescent="0.25">
      <c r="A115" s="433">
        <f t="shared" si="9"/>
        <v>97</v>
      </c>
      <c r="B115" s="418" t="str">
        <f>'[1]Под 6'!A100</f>
        <v>Л/ 90</v>
      </c>
      <c r="C115" s="435" t="s">
        <v>379</v>
      </c>
      <c r="D115" s="420">
        <v>82.7</v>
      </c>
      <c r="E115" s="409">
        <f t="shared" si="7"/>
        <v>47.090910735035472</v>
      </c>
      <c r="F115" s="408">
        <v>4.29</v>
      </c>
      <c r="G115" s="421">
        <f t="shared" si="8"/>
        <v>202.02000705330218</v>
      </c>
    </row>
    <row r="116" spans="1:7" ht="15" x14ac:dyDescent="0.25">
      <c r="A116" s="433">
        <f t="shared" si="9"/>
        <v>98</v>
      </c>
      <c r="B116" s="418" t="str">
        <f>'[1]Под 6'!A101</f>
        <v>91</v>
      </c>
      <c r="C116" s="435" t="s">
        <v>380</v>
      </c>
      <c r="D116" s="420">
        <v>44.8</v>
      </c>
      <c r="E116" s="409">
        <f t="shared" si="7"/>
        <v>25.509949225267096</v>
      </c>
      <c r="F116" s="408">
        <v>4.29</v>
      </c>
      <c r="G116" s="421">
        <f t="shared" si="8"/>
        <v>109.43768217639584</v>
      </c>
    </row>
    <row r="117" spans="1:7" ht="15" x14ac:dyDescent="0.25">
      <c r="A117" s="433">
        <f t="shared" si="9"/>
        <v>99</v>
      </c>
      <c r="B117" s="418" t="str">
        <f>'[1]Под 6'!A102</f>
        <v>92/92а</v>
      </c>
      <c r="C117" s="437" t="s">
        <v>381</v>
      </c>
      <c r="D117" s="420">
        <v>163.6</v>
      </c>
      <c r="E117" s="409">
        <f t="shared" si="7"/>
        <v>93.156868152984316</v>
      </c>
      <c r="F117" s="408">
        <v>4.29</v>
      </c>
      <c r="G117" s="421">
        <f t="shared" si="8"/>
        <v>399.6429643763027</v>
      </c>
    </row>
    <row r="118" spans="1:7" ht="15" x14ac:dyDescent="0.25">
      <c r="A118" s="433">
        <f t="shared" si="9"/>
        <v>100</v>
      </c>
      <c r="B118" s="418" t="str">
        <f>'[1]Под 6'!A103</f>
        <v>93</v>
      </c>
      <c r="C118" s="437" t="s">
        <v>382</v>
      </c>
      <c r="D118" s="420">
        <v>54.7</v>
      </c>
      <c r="E118" s="409">
        <f t="shared" si="7"/>
        <v>31.147192469243535</v>
      </c>
      <c r="F118" s="408">
        <v>4.29</v>
      </c>
      <c r="G118" s="421">
        <f t="shared" si="8"/>
        <v>133.62145569305477</v>
      </c>
    </row>
    <row r="119" spans="1:7" ht="15" x14ac:dyDescent="0.25">
      <c r="A119" s="433">
        <f t="shared" si="9"/>
        <v>101</v>
      </c>
      <c r="B119" s="418" t="str">
        <f>'[1]Под 6'!A104</f>
        <v>П/94</v>
      </c>
      <c r="C119" s="425" t="s">
        <v>383</v>
      </c>
      <c r="D119" s="420">
        <v>100.8</v>
      </c>
      <c r="E119" s="409">
        <f t="shared" si="7"/>
        <v>57.397385756850973</v>
      </c>
      <c r="F119" s="408">
        <v>4.29</v>
      </c>
      <c r="G119" s="421">
        <f t="shared" si="8"/>
        <v>246.23478489689069</v>
      </c>
    </row>
    <row r="120" spans="1:7" ht="15" x14ac:dyDescent="0.25">
      <c r="A120" s="433">
        <f t="shared" si="9"/>
        <v>102</v>
      </c>
      <c r="B120" s="418" t="str">
        <f>'[1]Под 6'!A105</f>
        <v>95</v>
      </c>
      <c r="C120" s="425" t="s">
        <v>384</v>
      </c>
      <c r="D120" s="420">
        <v>79.7</v>
      </c>
      <c r="E120" s="409">
        <f t="shared" si="7"/>
        <v>45.382655206557764</v>
      </c>
      <c r="F120" s="408">
        <v>4.29</v>
      </c>
      <c r="G120" s="421">
        <f t="shared" si="8"/>
        <v>194.6915908361328</v>
      </c>
    </row>
    <row r="121" spans="1:7" ht="15" x14ac:dyDescent="0.25">
      <c r="A121" s="433">
        <f t="shared" si="9"/>
        <v>103</v>
      </c>
      <c r="B121" s="418" t="str">
        <f>'[1]Под 6'!A106</f>
        <v>96</v>
      </c>
      <c r="C121" s="425" t="s">
        <v>263</v>
      </c>
      <c r="D121" s="420">
        <v>117.9</v>
      </c>
      <c r="E121" s="409">
        <f t="shared" si="7"/>
        <v>67.134442269173917</v>
      </c>
      <c r="F121" s="408">
        <v>4.29</v>
      </c>
      <c r="G121" s="421">
        <f t="shared" si="8"/>
        <v>288.00675733475612</v>
      </c>
    </row>
    <row r="122" spans="1:7" ht="15" x14ac:dyDescent="0.25">
      <c r="A122" s="433">
        <f t="shared" si="9"/>
        <v>104</v>
      </c>
      <c r="B122" s="418" t="str">
        <f>'[1]Под 6'!A107</f>
        <v>97</v>
      </c>
      <c r="C122" s="437" t="s">
        <v>385</v>
      </c>
      <c r="D122" s="420">
        <v>85</v>
      </c>
      <c r="E122" s="409">
        <f t="shared" ref="E122:E153" si="10">$E$4*D122/$A$5</f>
        <v>48.400573306868381</v>
      </c>
      <c r="F122" s="408">
        <v>4.29</v>
      </c>
      <c r="G122" s="421">
        <f t="shared" si="8"/>
        <v>207.63845948646536</v>
      </c>
    </row>
    <row r="123" spans="1:7" ht="15" x14ac:dyDescent="0.25">
      <c r="A123" s="433">
        <f t="shared" si="9"/>
        <v>105</v>
      </c>
      <c r="B123" s="418" t="str">
        <f>'[1]Под 6'!A108</f>
        <v>Л/ 98</v>
      </c>
      <c r="C123" s="425" t="s">
        <v>386</v>
      </c>
      <c r="D123" s="420">
        <v>82.7</v>
      </c>
      <c r="E123" s="409">
        <f t="shared" si="10"/>
        <v>47.090910735035472</v>
      </c>
      <c r="F123" s="408">
        <v>4.29</v>
      </c>
      <c r="G123" s="421">
        <f t="shared" si="8"/>
        <v>202.02000705330218</v>
      </c>
    </row>
    <row r="124" spans="1:7" ht="15" x14ac:dyDescent="0.25">
      <c r="A124" s="433">
        <f t="shared" si="9"/>
        <v>106</v>
      </c>
      <c r="B124" s="418" t="str">
        <f>'[1]Под 6'!A109</f>
        <v>99</v>
      </c>
      <c r="C124" s="435" t="s">
        <v>387</v>
      </c>
      <c r="D124" s="420">
        <v>44.6</v>
      </c>
      <c r="E124" s="409">
        <f t="shared" si="10"/>
        <v>25.396065523368588</v>
      </c>
      <c r="F124" s="408">
        <v>4.29</v>
      </c>
      <c r="G124" s="421">
        <f t="shared" si="8"/>
        <v>108.94912109525124</v>
      </c>
    </row>
    <row r="125" spans="1:7" ht="15" x14ac:dyDescent="0.25">
      <c r="A125" s="433">
        <f t="shared" si="9"/>
        <v>107</v>
      </c>
      <c r="B125" s="418" t="str">
        <f>'[1]Под 6'!A110</f>
        <v>100</v>
      </c>
      <c r="C125" s="438" t="s">
        <v>388</v>
      </c>
      <c r="D125" s="420">
        <v>46.5</v>
      </c>
      <c r="E125" s="409">
        <f t="shared" si="10"/>
        <v>26.477960691404466</v>
      </c>
      <c r="F125" s="408">
        <v>4.29</v>
      </c>
      <c r="G125" s="421">
        <f t="shared" si="8"/>
        <v>113.59045136612515</v>
      </c>
    </row>
    <row r="126" spans="1:7" ht="15" x14ac:dyDescent="0.25">
      <c r="A126" s="433">
        <f t="shared" si="9"/>
        <v>108</v>
      </c>
      <c r="B126" s="418" t="str">
        <f>'[1]Под 6'!A116</f>
        <v>101</v>
      </c>
      <c r="C126" s="406" t="s">
        <v>389</v>
      </c>
      <c r="D126" s="420">
        <f>107.8</f>
        <v>107.8</v>
      </c>
      <c r="E126" s="409">
        <f t="shared" si="10"/>
        <v>61.383315323298959</v>
      </c>
      <c r="F126" s="408">
        <v>4.29</v>
      </c>
      <c r="G126" s="421">
        <f t="shared" si="8"/>
        <v>263.33442273695255</v>
      </c>
    </row>
    <row r="127" spans="1:7" ht="15" x14ac:dyDescent="0.25">
      <c r="A127" s="433">
        <f t="shared" si="9"/>
        <v>109</v>
      </c>
      <c r="B127" s="418" t="str">
        <f>'[1]Под 6'!A117</f>
        <v>102</v>
      </c>
      <c r="C127" s="423" t="s">
        <v>390</v>
      </c>
      <c r="D127" s="420">
        <v>56.3</v>
      </c>
      <c r="E127" s="409">
        <f t="shared" si="10"/>
        <v>32.058262084431639</v>
      </c>
      <c r="F127" s="408">
        <v>4.29</v>
      </c>
      <c r="G127" s="421">
        <f t="shared" si="8"/>
        <v>137.52994434221173</v>
      </c>
    </row>
    <row r="128" spans="1:7" ht="15" x14ac:dyDescent="0.25">
      <c r="A128" s="433">
        <f t="shared" si="9"/>
        <v>110</v>
      </c>
      <c r="B128" s="418" t="str">
        <f>'[1]Под 6'!A118</f>
        <v>П/103</v>
      </c>
      <c r="C128" s="424" t="s">
        <v>391</v>
      </c>
      <c r="D128" s="420">
        <v>114.8</v>
      </c>
      <c r="E128" s="409">
        <f t="shared" si="10"/>
        <v>65.369244889746938</v>
      </c>
      <c r="F128" s="408">
        <v>4.29</v>
      </c>
      <c r="G128" s="421">
        <f t="shared" si="8"/>
        <v>280.43406057701435</v>
      </c>
    </row>
    <row r="129" spans="1:7" ht="15" x14ac:dyDescent="0.25">
      <c r="A129" s="433">
        <f t="shared" si="9"/>
        <v>111</v>
      </c>
      <c r="B129" s="418" t="str">
        <f>'[1]Под 6'!A119</f>
        <v>104</v>
      </c>
      <c r="C129" s="425" t="s">
        <v>392</v>
      </c>
      <c r="D129" s="420">
        <v>79.599999999999994</v>
      </c>
      <c r="E129" s="409">
        <f t="shared" si="10"/>
        <v>45.325713355608499</v>
      </c>
      <c r="F129" s="408">
        <v>4.29</v>
      </c>
      <c r="G129" s="421">
        <f t="shared" si="8"/>
        <v>194.44731029556047</v>
      </c>
    </row>
    <row r="130" spans="1:7" ht="15" x14ac:dyDescent="0.25">
      <c r="A130" s="433">
        <f t="shared" si="9"/>
        <v>112</v>
      </c>
      <c r="B130" s="418" t="str">
        <f>'[1]Под 6'!A120</f>
        <v>105</v>
      </c>
      <c r="C130" s="425" t="s">
        <v>393</v>
      </c>
      <c r="D130" s="420">
        <v>117.9</v>
      </c>
      <c r="E130" s="409">
        <f t="shared" si="10"/>
        <v>67.134442269173917</v>
      </c>
      <c r="F130" s="408">
        <v>4.29</v>
      </c>
      <c r="G130" s="421">
        <f t="shared" si="8"/>
        <v>288.00675733475612</v>
      </c>
    </row>
    <row r="131" spans="1:7" ht="15" x14ac:dyDescent="0.25">
      <c r="A131" s="433">
        <f t="shared" si="9"/>
        <v>113</v>
      </c>
      <c r="B131" s="418" t="str">
        <f>'[1]Под 6'!A121</f>
        <v>106</v>
      </c>
      <c r="C131" s="425" t="s">
        <v>394</v>
      </c>
      <c r="D131" s="420">
        <v>84.5</v>
      </c>
      <c r="E131" s="409">
        <f t="shared" si="10"/>
        <v>48.115864052122099</v>
      </c>
      <c r="F131" s="408">
        <v>4.29</v>
      </c>
      <c r="G131" s="421">
        <f t="shared" si="8"/>
        <v>206.41705678360381</v>
      </c>
    </row>
    <row r="132" spans="1:7" ht="15" x14ac:dyDescent="0.25">
      <c r="A132" s="433">
        <f t="shared" si="9"/>
        <v>114</v>
      </c>
      <c r="B132" s="418" t="str">
        <f>'[1]Под 6'!A122</f>
        <v>Л/107</v>
      </c>
      <c r="C132" s="432" t="s">
        <v>395</v>
      </c>
      <c r="D132" s="420">
        <v>82.1</v>
      </c>
      <c r="E132" s="409">
        <f t="shared" si="10"/>
        <v>46.749259629339925</v>
      </c>
      <c r="F132" s="408">
        <v>4.29</v>
      </c>
      <c r="G132" s="421">
        <f t="shared" si="8"/>
        <v>200.55432380986827</v>
      </c>
    </row>
    <row r="133" spans="1:7" ht="15" x14ac:dyDescent="0.25">
      <c r="A133" s="433">
        <f t="shared" si="9"/>
        <v>115</v>
      </c>
      <c r="B133" s="418" t="str">
        <f>'[1]Под 6'!A123</f>
        <v>108</v>
      </c>
      <c r="C133" s="425" t="s">
        <v>396</v>
      </c>
      <c r="D133" s="420">
        <v>44.3</v>
      </c>
      <c r="E133" s="409">
        <f t="shared" si="10"/>
        <v>25.225239970520814</v>
      </c>
      <c r="F133" s="408">
        <v>4.29</v>
      </c>
      <c r="G133" s="421">
        <f t="shared" si="8"/>
        <v>108.2162794735343</v>
      </c>
    </row>
    <row r="134" spans="1:7" ht="15" x14ac:dyDescent="0.25">
      <c r="A134" s="433">
        <f t="shared" si="9"/>
        <v>116</v>
      </c>
      <c r="B134" s="418" t="str">
        <f>'[1]Под 6'!A124</f>
        <v xml:space="preserve">109                          </v>
      </c>
      <c r="C134" s="424" t="s">
        <v>397</v>
      </c>
      <c r="D134" s="420">
        <v>45.3</v>
      </c>
      <c r="E134" s="409">
        <f t="shared" si="10"/>
        <v>25.794658480013382</v>
      </c>
      <c r="F134" s="408">
        <v>4.29</v>
      </c>
      <c r="G134" s="421">
        <f t="shared" si="8"/>
        <v>110.65908487925741</v>
      </c>
    </row>
    <row r="135" spans="1:7" ht="15" x14ac:dyDescent="0.25">
      <c r="A135" s="433">
        <f t="shared" si="9"/>
        <v>117</v>
      </c>
      <c r="B135" s="418" t="str">
        <f>'[1]Под 6'!A125</f>
        <v>110</v>
      </c>
      <c r="C135" s="424" t="s">
        <v>398</v>
      </c>
      <c r="D135" s="420">
        <v>106</v>
      </c>
      <c r="E135" s="409">
        <f t="shared" si="10"/>
        <v>60.358362006212332</v>
      </c>
      <c r="F135" s="408">
        <v>4.29</v>
      </c>
      <c r="G135" s="421">
        <f t="shared" si="8"/>
        <v>258.93737300665089</v>
      </c>
    </row>
    <row r="136" spans="1:7" ht="15" x14ac:dyDescent="0.25">
      <c r="A136" s="433">
        <f t="shared" si="9"/>
        <v>118</v>
      </c>
      <c r="B136" s="418" t="str">
        <f>'[1]Под 6'!A126</f>
        <v>111</v>
      </c>
      <c r="C136" s="425" t="s">
        <v>399</v>
      </c>
      <c r="D136" s="420">
        <v>55.6</v>
      </c>
      <c r="E136" s="409">
        <f t="shared" si="10"/>
        <v>31.659669127786849</v>
      </c>
      <c r="F136" s="408">
        <v>4.29</v>
      </c>
      <c r="G136" s="421">
        <f t="shared" si="8"/>
        <v>135.81998055820557</v>
      </c>
    </row>
    <row r="137" spans="1:7" ht="15" x14ac:dyDescent="0.25">
      <c r="A137" s="433">
        <f t="shared" si="9"/>
        <v>119</v>
      </c>
      <c r="B137" s="418" t="str">
        <f>'[1]Под 6'!A127</f>
        <v>П/112</v>
      </c>
      <c r="C137" s="425" t="s">
        <v>400</v>
      </c>
      <c r="D137" s="420">
        <v>100.4</v>
      </c>
      <c r="E137" s="409">
        <f t="shared" si="10"/>
        <v>57.169618353053949</v>
      </c>
      <c r="F137" s="408">
        <v>4.29</v>
      </c>
      <c r="G137" s="421">
        <f t="shared" si="8"/>
        <v>245.25766273460144</v>
      </c>
    </row>
    <row r="138" spans="1:7" ht="15" x14ac:dyDescent="0.25">
      <c r="A138" s="433">
        <f t="shared" si="9"/>
        <v>120</v>
      </c>
      <c r="B138" s="418" t="str">
        <f>'[1]Под 6'!A128</f>
        <v>113</v>
      </c>
      <c r="C138" s="425" t="s">
        <v>401</v>
      </c>
      <c r="D138" s="420">
        <v>79.5</v>
      </c>
      <c r="E138" s="409">
        <f t="shared" si="10"/>
        <v>45.268771504659249</v>
      </c>
      <c r="F138" s="408">
        <v>4.29</v>
      </c>
      <c r="G138" s="421">
        <f t="shared" si="8"/>
        <v>194.20302975498817</v>
      </c>
    </row>
    <row r="139" spans="1:7" ht="15" x14ac:dyDescent="0.25">
      <c r="A139" s="433">
        <f t="shared" si="9"/>
        <v>121</v>
      </c>
      <c r="B139" s="418" t="str">
        <f>'[1]Под 6'!A129</f>
        <v>114</v>
      </c>
      <c r="C139" s="406" t="s">
        <v>402</v>
      </c>
      <c r="D139" s="420">
        <v>115.8</v>
      </c>
      <c r="E139" s="409">
        <f t="shared" si="10"/>
        <v>65.938663399239516</v>
      </c>
      <c r="F139" s="408">
        <v>4.29</v>
      </c>
      <c r="G139" s="421">
        <f t="shared" si="8"/>
        <v>282.87686598273751</v>
      </c>
    </row>
    <row r="140" spans="1:7" ht="15" x14ac:dyDescent="0.25">
      <c r="A140" s="433">
        <f t="shared" si="9"/>
        <v>122</v>
      </c>
      <c r="B140" s="418" t="str">
        <f>'[1]Под 6'!A130</f>
        <v>115</v>
      </c>
      <c r="C140" s="406" t="s">
        <v>403</v>
      </c>
      <c r="D140" s="420">
        <v>84.1</v>
      </c>
      <c r="E140" s="409">
        <f t="shared" si="10"/>
        <v>47.888096648325067</v>
      </c>
      <c r="F140" s="408">
        <v>4.29</v>
      </c>
      <c r="G140" s="421">
        <f t="shared" si="8"/>
        <v>205.43993462131453</v>
      </c>
    </row>
    <row r="141" spans="1:7" ht="15" x14ac:dyDescent="0.25">
      <c r="A141" s="433">
        <f t="shared" si="9"/>
        <v>123</v>
      </c>
      <c r="B141" s="418" t="str">
        <f>'[1]Под 6'!A131</f>
        <v>Л/116</v>
      </c>
      <c r="C141" s="406" t="s">
        <v>404</v>
      </c>
      <c r="D141" s="420">
        <v>82.5</v>
      </c>
      <c r="E141" s="409">
        <f t="shared" si="10"/>
        <v>46.977027033136956</v>
      </c>
      <c r="F141" s="408">
        <v>4.29</v>
      </c>
      <c r="G141" s="421">
        <f t="shared" si="8"/>
        <v>201.53144597215754</v>
      </c>
    </row>
    <row r="142" spans="1:7" ht="15" x14ac:dyDescent="0.25">
      <c r="A142" s="433">
        <f t="shared" si="9"/>
        <v>124</v>
      </c>
      <c r="B142" s="418" t="str">
        <f>'[1]Под 6'!A132</f>
        <v>117</v>
      </c>
      <c r="C142" s="406" t="s">
        <v>405</v>
      </c>
      <c r="D142" s="420">
        <v>44.4</v>
      </c>
      <c r="E142" s="409">
        <f t="shared" si="10"/>
        <v>25.282181821470072</v>
      </c>
      <c r="F142" s="408">
        <v>4.29</v>
      </c>
      <c r="G142" s="421">
        <f t="shared" si="8"/>
        <v>108.4605600141066</v>
      </c>
    </row>
    <row r="143" spans="1:7" ht="15" x14ac:dyDescent="0.25">
      <c r="A143" s="433">
        <f t="shared" si="9"/>
        <v>125</v>
      </c>
      <c r="B143" s="418" t="str">
        <f>'[1]Под 6'!A133</f>
        <v>118</v>
      </c>
      <c r="C143" s="406" t="s">
        <v>406</v>
      </c>
      <c r="D143" s="420">
        <v>45.5</v>
      </c>
      <c r="E143" s="409">
        <f t="shared" si="10"/>
        <v>25.908542181911898</v>
      </c>
      <c r="F143" s="408">
        <v>4.29</v>
      </c>
      <c r="G143" s="421">
        <f t="shared" si="8"/>
        <v>111.14764596040204</v>
      </c>
    </row>
    <row r="144" spans="1:7" ht="15" x14ac:dyDescent="0.25">
      <c r="A144" s="433">
        <f t="shared" si="9"/>
        <v>126</v>
      </c>
      <c r="B144" s="418" t="str">
        <f>'[1]Под 6'!A134</f>
        <v>119</v>
      </c>
      <c r="C144" s="406" t="s">
        <v>407</v>
      </c>
      <c r="D144" s="420">
        <v>107.4</v>
      </c>
      <c r="E144" s="409">
        <f t="shared" si="10"/>
        <v>61.155547919501934</v>
      </c>
      <c r="F144" s="408">
        <v>4.29</v>
      </c>
      <c r="G144" s="421">
        <f t="shared" si="8"/>
        <v>262.35730057466333</v>
      </c>
    </row>
    <row r="145" spans="1:7" ht="15" x14ac:dyDescent="0.25">
      <c r="A145" s="433">
        <f t="shared" si="9"/>
        <v>127</v>
      </c>
      <c r="B145" s="418" t="str">
        <f>'[1]Под 6'!A135</f>
        <v>120</v>
      </c>
      <c r="C145" s="406" t="s">
        <v>408</v>
      </c>
      <c r="D145" s="420">
        <v>53.2</v>
      </c>
      <c r="E145" s="409">
        <f t="shared" si="10"/>
        <v>30.293064705004682</v>
      </c>
      <c r="F145" s="408">
        <v>4.29</v>
      </c>
      <c r="G145" s="421">
        <f t="shared" si="8"/>
        <v>129.95724758447008</v>
      </c>
    </row>
    <row r="146" spans="1:7" ht="15" x14ac:dyDescent="0.25">
      <c r="A146" s="433">
        <f t="shared" si="9"/>
        <v>128</v>
      </c>
      <c r="B146" s="418" t="str">
        <f>'[1]Под 6'!A136</f>
        <v>П/121</v>
      </c>
      <c r="C146" s="406" t="s">
        <v>409</v>
      </c>
      <c r="D146" s="420">
        <v>100</v>
      </c>
      <c r="E146" s="409">
        <f t="shared" si="10"/>
        <v>56.941850949256917</v>
      </c>
      <c r="F146" s="408">
        <v>4.29</v>
      </c>
      <c r="G146" s="421">
        <f t="shared" si="8"/>
        <v>244.28054057231219</v>
      </c>
    </row>
    <row r="147" spans="1:7" ht="15" x14ac:dyDescent="0.25">
      <c r="A147" s="433">
        <f t="shared" si="9"/>
        <v>129</v>
      </c>
      <c r="B147" s="418" t="str">
        <f>'[1]Под 6'!A137</f>
        <v>122</v>
      </c>
      <c r="C147" s="406" t="s">
        <v>410</v>
      </c>
      <c r="D147" s="420">
        <v>90.7</v>
      </c>
      <c r="E147" s="409">
        <f t="shared" si="10"/>
        <v>51.646258810976029</v>
      </c>
      <c r="F147" s="408">
        <v>4.29</v>
      </c>
      <c r="G147" s="421">
        <f t="shared" si="8"/>
        <v>221.56245029908717</v>
      </c>
    </row>
    <row r="148" spans="1:7" ht="15" x14ac:dyDescent="0.25">
      <c r="A148" s="433">
        <f t="shared" si="9"/>
        <v>130</v>
      </c>
      <c r="B148" s="418" t="str">
        <f>'[1]Под 6'!A138</f>
        <v>123</v>
      </c>
      <c r="C148" s="423" t="s">
        <v>411</v>
      </c>
      <c r="D148" s="420">
        <v>116.6</v>
      </c>
      <c r="E148" s="409">
        <f t="shared" si="10"/>
        <v>66.394198206833565</v>
      </c>
      <c r="F148" s="408">
        <v>4.29</v>
      </c>
      <c r="G148" s="421">
        <f t="shared" si="8"/>
        <v>284.83111030731601</v>
      </c>
    </row>
    <row r="149" spans="1:7" ht="15" x14ac:dyDescent="0.25">
      <c r="A149" s="433">
        <f t="shared" si="9"/>
        <v>131</v>
      </c>
      <c r="B149" s="418" t="str">
        <f>'[1]Под 6'!A139</f>
        <v>124</v>
      </c>
      <c r="C149" s="424" t="s">
        <v>412</v>
      </c>
      <c r="D149" s="420">
        <v>84.2</v>
      </c>
      <c r="E149" s="409">
        <f t="shared" si="10"/>
        <v>47.945038499274325</v>
      </c>
      <c r="F149" s="408">
        <v>4.29</v>
      </c>
      <c r="G149" s="421">
        <f t="shared" si="8"/>
        <v>205.68421516188687</v>
      </c>
    </row>
    <row r="150" spans="1:7" ht="15" x14ac:dyDescent="0.25">
      <c r="A150" s="433">
        <f t="shared" si="9"/>
        <v>132</v>
      </c>
      <c r="B150" s="418" t="str">
        <f>'[1]Под 6'!A140</f>
        <v>Л/125</v>
      </c>
      <c r="C150" s="425" t="s">
        <v>413</v>
      </c>
      <c r="D150" s="420">
        <f>81.7</f>
        <v>81.7</v>
      </c>
      <c r="E150" s="409">
        <f t="shared" si="10"/>
        <v>46.521492225542907</v>
      </c>
      <c r="F150" s="408">
        <v>4.29</v>
      </c>
      <c r="G150" s="421">
        <f t="shared" si="8"/>
        <v>199.57720164757907</v>
      </c>
    </row>
    <row r="151" spans="1:7" ht="15" x14ac:dyDescent="0.25">
      <c r="A151" s="433">
        <f t="shared" si="9"/>
        <v>133</v>
      </c>
      <c r="B151" s="418" t="str">
        <f>'[1]Под 6'!A141</f>
        <v>126</v>
      </c>
      <c r="C151" s="425" t="s">
        <v>414</v>
      </c>
      <c r="D151" s="420">
        <v>44.5</v>
      </c>
      <c r="E151" s="409">
        <f t="shared" si="10"/>
        <v>25.33912367241933</v>
      </c>
      <c r="F151" s="408">
        <v>4.29</v>
      </c>
      <c r="G151" s="421">
        <f t="shared" si="8"/>
        <v>108.70484055467892</v>
      </c>
    </row>
    <row r="152" spans="1:7" ht="15" x14ac:dyDescent="0.25">
      <c r="A152" s="433">
        <f t="shared" si="9"/>
        <v>134</v>
      </c>
      <c r="B152" s="418" t="str">
        <f>'[1]Под 6'!A142</f>
        <v>127</v>
      </c>
      <c r="C152" s="425" t="s">
        <v>415</v>
      </c>
      <c r="D152" s="420">
        <v>46</v>
      </c>
      <c r="E152" s="409">
        <f t="shared" si="10"/>
        <v>26.193251436658183</v>
      </c>
      <c r="F152" s="408">
        <v>4.29</v>
      </c>
      <c r="G152" s="421">
        <f t="shared" si="8"/>
        <v>112.36904866326361</v>
      </c>
    </row>
    <row r="153" spans="1:7" ht="15" x14ac:dyDescent="0.25">
      <c r="A153" s="433">
        <f t="shared" si="9"/>
        <v>135</v>
      </c>
      <c r="B153" s="418" t="str">
        <f>'[1]Под 6'!A143</f>
        <v>128</v>
      </c>
      <c r="C153" s="432" t="s">
        <v>416</v>
      </c>
      <c r="D153" s="420">
        <f>107.7</f>
        <v>107.7</v>
      </c>
      <c r="E153" s="409">
        <f t="shared" si="10"/>
        <v>61.326373472349701</v>
      </c>
      <c r="F153" s="408">
        <v>4.29</v>
      </c>
      <c r="G153" s="421">
        <f t="shared" si="8"/>
        <v>263.09014219638021</v>
      </c>
    </row>
    <row r="154" spans="1:7" ht="15" x14ac:dyDescent="0.25">
      <c r="A154" s="433">
        <f t="shared" si="9"/>
        <v>136</v>
      </c>
      <c r="B154" s="418" t="str">
        <f>'[1]Под 6'!A144</f>
        <v>129</v>
      </c>
      <c r="C154" s="425" t="s">
        <v>417</v>
      </c>
      <c r="D154" s="420">
        <v>54.1</v>
      </c>
      <c r="E154" s="409">
        <f t="shared" ref="E154:E185" si="11">$E$4*D154/$A$5</f>
        <v>30.805541363547995</v>
      </c>
      <c r="F154" s="408">
        <v>4.29</v>
      </c>
      <c r="G154" s="421">
        <f t="shared" si="8"/>
        <v>132.15577244962091</v>
      </c>
    </row>
    <row r="155" spans="1:7" ht="15" x14ac:dyDescent="0.25">
      <c r="A155" s="433">
        <f t="shared" si="9"/>
        <v>137</v>
      </c>
      <c r="B155" s="418" t="str">
        <f>'[1]Под 6'!A145</f>
        <v>П/130</v>
      </c>
      <c r="C155" s="424" t="s">
        <v>418</v>
      </c>
      <c r="D155" s="420">
        <v>102</v>
      </c>
      <c r="E155" s="409">
        <f t="shared" si="11"/>
        <v>58.08068796824206</v>
      </c>
      <c r="F155" s="408">
        <v>4.29</v>
      </c>
      <c r="G155" s="421">
        <f t="shared" ref="G155:G218" si="12">E155*F155</f>
        <v>249.16615138375843</v>
      </c>
    </row>
    <row r="156" spans="1:7" ht="15" x14ac:dyDescent="0.25">
      <c r="A156" s="433">
        <f t="shared" si="9"/>
        <v>138</v>
      </c>
      <c r="B156" s="418" t="str">
        <f>'[1]Под 6'!A146</f>
        <v>131</v>
      </c>
      <c r="C156" s="424" t="s">
        <v>419</v>
      </c>
      <c r="D156" s="420">
        <v>79.2</v>
      </c>
      <c r="E156" s="409">
        <f t="shared" si="11"/>
        <v>45.097945951811482</v>
      </c>
      <c r="F156" s="408">
        <v>4.29</v>
      </c>
      <c r="G156" s="421">
        <f t="shared" si="12"/>
        <v>193.47018813327125</v>
      </c>
    </row>
    <row r="157" spans="1:7" ht="15" x14ac:dyDescent="0.25">
      <c r="A157" s="433">
        <f t="shared" si="9"/>
        <v>139</v>
      </c>
      <c r="B157" s="418" t="str">
        <f>'[1]Под 6'!A147</f>
        <v>132</v>
      </c>
      <c r="C157" s="425" t="s">
        <v>420</v>
      </c>
      <c r="D157" s="420">
        <v>116.8</v>
      </c>
      <c r="E157" s="409">
        <f t="shared" si="11"/>
        <v>66.50808190873208</v>
      </c>
      <c r="F157" s="408">
        <v>4.29</v>
      </c>
      <c r="G157" s="421">
        <f t="shared" si="12"/>
        <v>285.31967138846062</v>
      </c>
    </row>
    <row r="158" spans="1:7" ht="15" x14ac:dyDescent="0.25">
      <c r="A158" s="433">
        <f t="shared" ref="A158:A221" si="13">A157+1</f>
        <v>140</v>
      </c>
      <c r="B158" s="418" t="str">
        <f>'[1]Под 6'!A148</f>
        <v>133</v>
      </c>
      <c r="C158" s="425" t="s">
        <v>421</v>
      </c>
      <c r="D158" s="420">
        <v>83.7</v>
      </c>
      <c r="E158" s="409">
        <f t="shared" si="11"/>
        <v>47.660329244528043</v>
      </c>
      <c r="F158" s="408">
        <v>4.29</v>
      </c>
      <c r="G158" s="421">
        <f t="shared" si="12"/>
        <v>204.46281245902532</v>
      </c>
    </row>
    <row r="159" spans="1:7" ht="15" x14ac:dyDescent="0.25">
      <c r="A159" s="433">
        <f t="shared" si="13"/>
        <v>141</v>
      </c>
      <c r="B159" s="418" t="str">
        <f>'[1]Под 6'!A149</f>
        <v>Л/134</v>
      </c>
      <c r="C159" s="425" t="s">
        <v>422</v>
      </c>
      <c r="D159" s="420">
        <v>81.7</v>
      </c>
      <c r="E159" s="409">
        <f t="shared" si="11"/>
        <v>46.521492225542907</v>
      </c>
      <c r="F159" s="408">
        <v>4.29</v>
      </c>
      <c r="G159" s="421">
        <f t="shared" si="12"/>
        <v>199.57720164757907</v>
      </c>
    </row>
    <row r="160" spans="1:7" ht="15" x14ac:dyDescent="0.25">
      <c r="A160" s="433">
        <f t="shared" si="13"/>
        <v>142</v>
      </c>
      <c r="B160" s="418" t="str">
        <f>'[1]Под 6'!A150</f>
        <v>135</v>
      </c>
      <c r="C160" s="406" t="s">
        <v>423</v>
      </c>
      <c r="D160" s="420">
        <v>44.7</v>
      </c>
      <c r="E160" s="409">
        <f t="shared" si="11"/>
        <v>25.453007374317846</v>
      </c>
      <c r="F160" s="408">
        <v>4.29</v>
      </c>
      <c r="G160" s="421">
        <f t="shared" si="12"/>
        <v>109.19340163582356</v>
      </c>
    </row>
    <row r="161" spans="1:7" ht="15" x14ac:dyDescent="0.25">
      <c r="A161" s="433">
        <f t="shared" si="13"/>
        <v>143</v>
      </c>
      <c r="B161" s="418" t="str">
        <f>'[1]Под 6'!A151</f>
        <v>136</v>
      </c>
      <c r="C161" s="406" t="s">
        <v>424</v>
      </c>
      <c r="D161" s="420">
        <v>46.2</v>
      </c>
      <c r="E161" s="409">
        <f t="shared" si="11"/>
        <v>26.307135138556699</v>
      </c>
      <c r="F161" s="408">
        <v>4.29</v>
      </c>
      <c r="G161" s="421">
        <f t="shared" si="12"/>
        <v>112.85760974440824</v>
      </c>
    </row>
    <row r="162" spans="1:7" ht="15" x14ac:dyDescent="0.25">
      <c r="A162" s="433">
        <f t="shared" si="13"/>
        <v>144</v>
      </c>
      <c r="B162" s="418" t="str">
        <f>'[1]Под 6'!A152</f>
        <v>137</v>
      </c>
      <c r="C162" s="406" t="s">
        <v>425</v>
      </c>
      <c r="D162" s="420">
        <v>107.1</v>
      </c>
      <c r="E162" s="409">
        <f t="shared" si="11"/>
        <v>60.984722366654154</v>
      </c>
      <c r="F162" s="408">
        <v>4.29</v>
      </c>
      <c r="G162" s="421">
        <f t="shared" si="12"/>
        <v>261.62445895294633</v>
      </c>
    </row>
    <row r="163" spans="1:7" ht="15" x14ac:dyDescent="0.25">
      <c r="A163" s="433">
        <f t="shared" si="13"/>
        <v>145</v>
      </c>
      <c r="B163" s="418" t="str">
        <f>'[1]Под 6'!A153</f>
        <v>138</v>
      </c>
      <c r="C163" s="406" t="s">
        <v>426</v>
      </c>
      <c r="D163" s="420">
        <v>53.2</v>
      </c>
      <c r="E163" s="409">
        <f t="shared" si="11"/>
        <v>30.293064705004682</v>
      </c>
      <c r="F163" s="408">
        <v>4.29</v>
      </c>
      <c r="G163" s="421">
        <f t="shared" si="12"/>
        <v>129.95724758447008</v>
      </c>
    </row>
    <row r="164" spans="1:7" ht="15" x14ac:dyDescent="0.25">
      <c r="A164" s="433">
        <f t="shared" si="13"/>
        <v>146</v>
      </c>
      <c r="B164" s="418" t="str">
        <f>'[1]Под 6'!A154</f>
        <v>П/139</v>
      </c>
      <c r="C164" s="406" t="s">
        <v>427</v>
      </c>
      <c r="D164" s="420">
        <v>116</v>
      </c>
      <c r="E164" s="409">
        <f t="shared" si="11"/>
        <v>66.052547101138032</v>
      </c>
      <c r="F164" s="408">
        <v>4.29</v>
      </c>
      <c r="G164" s="421">
        <f t="shared" si="12"/>
        <v>283.36542706388218</v>
      </c>
    </row>
    <row r="165" spans="1:7" ht="15" x14ac:dyDescent="0.25">
      <c r="A165" s="433">
        <f t="shared" si="13"/>
        <v>147</v>
      </c>
      <c r="B165" s="418" t="str">
        <f>'[1]Под 6'!A155</f>
        <v>140</v>
      </c>
      <c r="C165" s="406" t="s">
        <v>428</v>
      </c>
      <c r="D165" s="420">
        <v>90.4</v>
      </c>
      <c r="E165" s="409">
        <f t="shared" si="11"/>
        <v>51.475433258128255</v>
      </c>
      <c r="F165" s="408">
        <v>4.29</v>
      </c>
      <c r="G165" s="421">
        <f t="shared" si="12"/>
        <v>220.82960867737023</v>
      </c>
    </row>
    <row r="166" spans="1:7" ht="15" x14ac:dyDescent="0.25">
      <c r="A166" s="433">
        <f t="shared" si="13"/>
        <v>148</v>
      </c>
      <c r="B166" s="418" t="str">
        <f>'[1]Под 6'!A156</f>
        <v>141</v>
      </c>
      <c r="C166" s="406" t="s">
        <v>429</v>
      </c>
      <c r="D166" s="420">
        <v>119.7</v>
      </c>
      <c r="E166" s="409">
        <f t="shared" si="11"/>
        <v>68.15939558626053</v>
      </c>
      <c r="F166" s="408">
        <v>4.29</v>
      </c>
      <c r="G166" s="421">
        <f t="shared" si="12"/>
        <v>292.40380706505766</v>
      </c>
    </row>
    <row r="167" spans="1:7" ht="15" x14ac:dyDescent="0.25">
      <c r="A167" s="433">
        <f t="shared" si="13"/>
        <v>149</v>
      </c>
      <c r="B167" s="418" t="str">
        <f>'[1]Под 6'!A157</f>
        <v>142</v>
      </c>
      <c r="C167" s="406" t="s">
        <v>430</v>
      </c>
      <c r="D167" s="420">
        <f>85</f>
        <v>85</v>
      </c>
      <c r="E167" s="409">
        <f t="shared" si="11"/>
        <v>48.400573306868381</v>
      </c>
      <c r="F167" s="408">
        <v>4.29</v>
      </c>
      <c r="G167" s="421">
        <f t="shared" si="12"/>
        <v>207.63845948646536</v>
      </c>
    </row>
    <row r="168" spans="1:7" ht="15" x14ac:dyDescent="0.25">
      <c r="A168" s="433">
        <f t="shared" si="13"/>
        <v>150</v>
      </c>
      <c r="B168" s="418" t="str">
        <f>'[1]Под 6'!A158</f>
        <v>Л/143</v>
      </c>
      <c r="C168" s="406" t="s">
        <v>431</v>
      </c>
      <c r="D168" s="420">
        <v>83</v>
      </c>
      <c r="E168" s="409">
        <f t="shared" si="11"/>
        <v>47.261736287883245</v>
      </c>
      <c r="F168" s="408">
        <v>4.29</v>
      </c>
      <c r="G168" s="421">
        <f t="shared" si="12"/>
        <v>202.75284867501912</v>
      </c>
    </row>
    <row r="169" spans="1:7" ht="15" x14ac:dyDescent="0.25">
      <c r="A169" s="433">
        <f t="shared" si="13"/>
        <v>151</v>
      </c>
      <c r="B169" s="418" t="str">
        <f>'[1]Под 6'!A159</f>
        <v>144</v>
      </c>
      <c r="C169" s="423" t="s">
        <v>432</v>
      </c>
      <c r="D169" s="420">
        <v>45.8</v>
      </c>
      <c r="E169" s="409">
        <f t="shared" si="11"/>
        <v>26.079367734759668</v>
      </c>
      <c r="F169" s="408">
        <v>4.29</v>
      </c>
      <c r="G169" s="421">
        <f t="shared" si="12"/>
        <v>111.88048758211897</v>
      </c>
    </row>
    <row r="170" spans="1:7" ht="15" x14ac:dyDescent="0.25">
      <c r="A170" s="433">
        <f t="shared" si="13"/>
        <v>152</v>
      </c>
      <c r="B170" s="418" t="str">
        <f>'[1]Под 6'!A160</f>
        <v>145</v>
      </c>
      <c r="C170" s="424" t="s">
        <v>433</v>
      </c>
      <c r="D170" s="420">
        <v>47.6</v>
      </c>
      <c r="E170" s="409">
        <f t="shared" si="11"/>
        <v>27.104321051846295</v>
      </c>
      <c r="F170" s="408">
        <v>4.29</v>
      </c>
      <c r="G170" s="421">
        <f t="shared" si="12"/>
        <v>116.27753731242061</v>
      </c>
    </row>
    <row r="171" spans="1:7" ht="15" x14ac:dyDescent="0.25">
      <c r="A171" s="433">
        <f t="shared" si="13"/>
        <v>153</v>
      </c>
      <c r="B171" s="418" t="str">
        <f>'[1]Под 6'!A161</f>
        <v>146</v>
      </c>
      <c r="C171" s="425" t="s">
        <v>434</v>
      </c>
      <c r="D171" s="420">
        <v>113.1</v>
      </c>
      <c r="E171" s="409">
        <f t="shared" si="11"/>
        <v>64.401233423609568</v>
      </c>
      <c r="F171" s="408">
        <v>4.29</v>
      </c>
      <c r="G171" s="421">
        <f t="shared" si="12"/>
        <v>276.28129138728502</v>
      </c>
    </row>
    <row r="172" spans="1:7" ht="15" x14ac:dyDescent="0.25">
      <c r="A172" s="433">
        <f t="shared" si="13"/>
        <v>154</v>
      </c>
      <c r="B172" s="418" t="str">
        <f>'[1]Под 6'!A162</f>
        <v>147</v>
      </c>
      <c r="C172" s="425" t="s">
        <v>435</v>
      </c>
      <c r="D172" s="420">
        <v>57.4</v>
      </c>
      <c r="E172" s="409">
        <f t="shared" si="11"/>
        <v>32.684622444873469</v>
      </c>
      <c r="F172" s="408">
        <v>4.29</v>
      </c>
      <c r="G172" s="421">
        <f t="shared" si="12"/>
        <v>140.21703028850717</v>
      </c>
    </row>
    <row r="173" spans="1:7" ht="15" x14ac:dyDescent="0.25">
      <c r="A173" s="433">
        <f t="shared" si="13"/>
        <v>155</v>
      </c>
      <c r="B173" s="418" t="str">
        <f>'[1]Под 6'!A163</f>
        <v>П/148</v>
      </c>
      <c r="C173" s="425" t="s">
        <v>436</v>
      </c>
      <c r="D173" s="420">
        <f>101.9</f>
        <v>101.9</v>
      </c>
      <c r="E173" s="409">
        <f t="shared" si="11"/>
        <v>58.023746117292802</v>
      </c>
      <c r="F173" s="408">
        <v>4.29</v>
      </c>
      <c r="G173" s="421">
        <f t="shared" si="12"/>
        <v>248.92187084318613</v>
      </c>
    </row>
    <row r="174" spans="1:7" ht="15" x14ac:dyDescent="0.25">
      <c r="A174" s="433">
        <f t="shared" si="13"/>
        <v>156</v>
      </c>
      <c r="B174" s="418" t="str">
        <f>'[1]Под 6'!A164</f>
        <v>149</v>
      </c>
      <c r="C174" s="432" t="s">
        <v>437</v>
      </c>
      <c r="D174" s="420">
        <f>81.4</f>
        <v>81.400000000000006</v>
      </c>
      <c r="E174" s="409">
        <f t="shared" si="11"/>
        <v>46.350666672695134</v>
      </c>
      <c r="F174" s="408">
        <v>4.29</v>
      </c>
      <c r="G174" s="421">
        <f t="shared" si="12"/>
        <v>198.84436002586213</v>
      </c>
    </row>
    <row r="175" spans="1:7" ht="15" x14ac:dyDescent="0.25">
      <c r="A175" s="433">
        <f t="shared" si="13"/>
        <v>157</v>
      </c>
      <c r="B175" s="418" t="str">
        <f>'[1]Под 6'!A165</f>
        <v>150</v>
      </c>
      <c r="C175" s="425" t="s">
        <v>438</v>
      </c>
      <c r="D175" s="420">
        <v>121.7</v>
      </c>
      <c r="E175" s="409">
        <f t="shared" si="11"/>
        <v>69.298232605245673</v>
      </c>
      <c r="F175" s="408">
        <v>4.29</v>
      </c>
      <c r="G175" s="421">
        <f t="shared" si="12"/>
        <v>297.28941787650393</v>
      </c>
    </row>
    <row r="176" spans="1:7" ht="15" x14ac:dyDescent="0.25">
      <c r="A176" s="433">
        <f t="shared" si="13"/>
        <v>158</v>
      </c>
      <c r="B176" s="418" t="str">
        <f>'[1]Под 6'!A166</f>
        <v>151</v>
      </c>
      <c r="C176" s="419" t="s">
        <v>439</v>
      </c>
      <c r="D176" s="420">
        <v>85.5</v>
      </c>
      <c r="E176" s="409">
        <f t="shared" si="11"/>
        <v>48.685282561614663</v>
      </c>
      <c r="F176" s="408">
        <v>4.29</v>
      </c>
      <c r="G176" s="421">
        <f t="shared" si="12"/>
        <v>208.85986218932692</v>
      </c>
    </row>
    <row r="177" spans="1:7" ht="15" x14ac:dyDescent="0.25">
      <c r="A177" s="433">
        <f t="shared" si="13"/>
        <v>159</v>
      </c>
      <c r="B177" s="418" t="str">
        <f>'[1]Под 6'!A173</f>
        <v>Л/152</v>
      </c>
      <c r="C177" s="424" t="s">
        <v>440</v>
      </c>
      <c r="D177" s="420">
        <v>83.1</v>
      </c>
      <c r="E177" s="409">
        <f t="shared" si="11"/>
        <v>47.318678138832496</v>
      </c>
      <c r="F177" s="408">
        <v>4.29</v>
      </c>
      <c r="G177" s="421">
        <f t="shared" si="12"/>
        <v>202.9971292155914</v>
      </c>
    </row>
    <row r="178" spans="1:7" ht="15" x14ac:dyDescent="0.25">
      <c r="A178" s="433">
        <f t="shared" si="13"/>
        <v>160</v>
      </c>
      <c r="B178" s="418" t="str">
        <f>'[1]Под 6'!A174</f>
        <v>153</v>
      </c>
      <c r="C178" s="425" t="s">
        <v>441</v>
      </c>
      <c r="D178" s="420">
        <v>45.8</v>
      </c>
      <c r="E178" s="409">
        <f t="shared" si="11"/>
        <v>26.079367734759668</v>
      </c>
      <c r="F178" s="408">
        <v>4.29</v>
      </c>
      <c r="G178" s="421">
        <f t="shared" si="12"/>
        <v>111.88048758211897</v>
      </c>
    </row>
    <row r="179" spans="1:7" ht="15" x14ac:dyDescent="0.25">
      <c r="A179" s="433">
        <f t="shared" si="13"/>
        <v>161</v>
      </c>
      <c r="B179" s="418" t="str">
        <f>'[1]Под 6'!A175</f>
        <v>154</v>
      </c>
      <c r="C179" s="425" t="s">
        <v>442</v>
      </c>
      <c r="D179" s="420">
        <f>47.6</f>
        <v>47.6</v>
      </c>
      <c r="E179" s="409">
        <f t="shared" si="11"/>
        <v>27.104321051846295</v>
      </c>
      <c r="F179" s="408">
        <v>4.29</v>
      </c>
      <c r="G179" s="421">
        <f t="shared" si="12"/>
        <v>116.27753731242061</v>
      </c>
    </row>
    <row r="180" spans="1:7" ht="15" x14ac:dyDescent="0.25">
      <c r="A180" s="433">
        <f t="shared" si="13"/>
        <v>162</v>
      </c>
      <c r="B180" s="418" t="str">
        <f>'[1]Под 6'!A176</f>
        <v>155</v>
      </c>
      <c r="C180" s="432" t="s">
        <v>443</v>
      </c>
      <c r="D180" s="420">
        <v>113</v>
      </c>
      <c r="E180" s="409">
        <f t="shared" si="11"/>
        <v>64.344291572660325</v>
      </c>
      <c r="F180" s="408">
        <v>4.29</v>
      </c>
      <c r="G180" s="421">
        <f t="shared" si="12"/>
        <v>276.0370108467128</v>
      </c>
    </row>
    <row r="181" spans="1:7" ht="15" x14ac:dyDescent="0.25">
      <c r="A181" s="433">
        <f t="shared" si="13"/>
        <v>163</v>
      </c>
      <c r="B181" s="418" t="str">
        <f>'[1]Под 6'!A177</f>
        <v>156</v>
      </c>
      <c r="C181" s="406" t="s">
        <v>444</v>
      </c>
      <c r="D181" s="420">
        <v>57</v>
      </c>
      <c r="E181" s="409">
        <f t="shared" si="11"/>
        <v>32.456855041076444</v>
      </c>
      <c r="F181" s="408">
        <v>4.29</v>
      </c>
      <c r="G181" s="421">
        <f t="shared" si="12"/>
        <v>139.23990812621795</v>
      </c>
    </row>
    <row r="182" spans="1:7" ht="15" x14ac:dyDescent="0.25">
      <c r="A182" s="433">
        <f t="shared" si="13"/>
        <v>164</v>
      </c>
      <c r="B182" s="418" t="str">
        <f>'[1]Под 6'!A178</f>
        <v>П/157</v>
      </c>
      <c r="C182" s="406" t="s">
        <v>445</v>
      </c>
      <c r="D182" s="420">
        <v>100.1</v>
      </c>
      <c r="E182" s="409">
        <f t="shared" si="11"/>
        <v>56.998792800206168</v>
      </c>
      <c r="F182" s="408">
        <v>4.29</v>
      </c>
      <c r="G182" s="421">
        <f t="shared" si="12"/>
        <v>244.52482111288447</v>
      </c>
    </row>
    <row r="183" spans="1:7" ht="15" x14ac:dyDescent="0.25">
      <c r="A183" s="433">
        <f t="shared" si="13"/>
        <v>165</v>
      </c>
      <c r="B183" s="418" t="str">
        <f>'[1]Под 6'!A179</f>
        <v>158</v>
      </c>
      <c r="C183" s="406" t="s">
        <v>446</v>
      </c>
      <c r="D183" s="420">
        <v>80.599999999999994</v>
      </c>
      <c r="E183" s="409">
        <f t="shared" si="11"/>
        <v>45.895131865101071</v>
      </c>
      <c r="F183" s="408">
        <v>4.29</v>
      </c>
      <c r="G183" s="421">
        <f t="shared" si="12"/>
        <v>196.89011570128361</v>
      </c>
    </row>
    <row r="184" spans="1:7" ht="15" x14ac:dyDescent="0.25">
      <c r="A184" s="433">
        <f t="shared" si="13"/>
        <v>166</v>
      </c>
      <c r="B184" s="418" t="str">
        <f>'[1]Под 6'!A180</f>
        <v>159</v>
      </c>
      <c r="C184" s="406" t="s">
        <v>447</v>
      </c>
      <c r="D184" s="420">
        <v>120.9</v>
      </c>
      <c r="E184" s="409">
        <f t="shared" si="11"/>
        <v>68.842697797651624</v>
      </c>
      <c r="F184" s="408">
        <v>4.29</v>
      </c>
      <c r="G184" s="421">
        <f t="shared" si="12"/>
        <v>295.33517355192549</v>
      </c>
    </row>
    <row r="185" spans="1:7" ht="15" x14ac:dyDescent="0.25">
      <c r="A185" s="433">
        <f t="shared" si="13"/>
        <v>167</v>
      </c>
      <c r="B185" s="418" t="str">
        <f>'[1]Под 6'!A181</f>
        <v>160</v>
      </c>
      <c r="C185" s="406" t="s">
        <v>448</v>
      </c>
      <c r="D185" s="420">
        <v>85.1</v>
      </c>
      <c r="E185" s="409">
        <f t="shared" si="11"/>
        <v>48.457515157817632</v>
      </c>
      <c r="F185" s="408">
        <v>4.29</v>
      </c>
      <c r="G185" s="421">
        <f t="shared" si="12"/>
        <v>207.88274002703764</v>
      </c>
    </row>
    <row r="186" spans="1:7" ht="15" x14ac:dyDescent="0.25">
      <c r="A186" s="433">
        <f t="shared" si="13"/>
        <v>168</v>
      </c>
      <c r="B186" s="418" t="str">
        <f>'[1]Под 6'!A182</f>
        <v>Л/161</v>
      </c>
      <c r="C186" s="406" t="s">
        <v>449</v>
      </c>
      <c r="D186" s="420">
        <v>84</v>
      </c>
      <c r="E186" s="409">
        <f t="shared" ref="E186:E217" si="14">$E$4*D186/$A$5</f>
        <v>47.83115479737581</v>
      </c>
      <c r="F186" s="408">
        <v>4.29</v>
      </c>
      <c r="G186" s="421">
        <f t="shared" si="12"/>
        <v>205.19565408074223</v>
      </c>
    </row>
    <row r="187" spans="1:7" ht="15" x14ac:dyDescent="0.25">
      <c r="A187" s="433">
        <f t="shared" si="13"/>
        <v>169</v>
      </c>
      <c r="B187" s="418" t="str">
        <f>'[1]Под 6'!A183</f>
        <v>162</v>
      </c>
      <c r="C187" s="406" t="s">
        <v>450</v>
      </c>
      <c r="D187" s="420">
        <v>45.7</v>
      </c>
      <c r="E187" s="409">
        <f t="shared" si="14"/>
        <v>26.022425883810413</v>
      </c>
      <c r="F187" s="408">
        <v>4.29</v>
      </c>
      <c r="G187" s="421">
        <f t="shared" si="12"/>
        <v>111.63620704154667</v>
      </c>
    </row>
    <row r="188" spans="1:7" ht="15" x14ac:dyDescent="0.25">
      <c r="A188" s="433">
        <f t="shared" si="13"/>
        <v>170</v>
      </c>
      <c r="B188" s="418" t="str">
        <f>'[1]Под 6'!A184</f>
        <v>163</v>
      </c>
      <c r="C188" s="406" t="s">
        <v>451</v>
      </c>
      <c r="D188" s="420">
        <v>49.2</v>
      </c>
      <c r="E188" s="409">
        <f t="shared" si="14"/>
        <v>28.015390667034406</v>
      </c>
      <c r="F188" s="408">
        <v>4.29</v>
      </c>
      <c r="G188" s="421">
        <f t="shared" si="12"/>
        <v>120.1860259615776</v>
      </c>
    </row>
    <row r="189" spans="1:7" ht="15" x14ac:dyDescent="0.25">
      <c r="A189" s="433">
        <f t="shared" si="13"/>
        <v>171</v>
      </c>
      <c r="B189" s="418" t="str">
        <f>'[1]Под 6'!A185</f>
        <v>164</v>
      </c>
      <c r="C189" s="406" t="s">
        <v>452</v>
      </c>
      <c r="D189" s="420">
        <v>111.7</v>
      </c>
      <c r="E189" s="409">
        <f t="shared" si="14"/>
        <v>63.60404751031998</v>
      </c>
      <c r="F189" s="408">
        <v>4.29</v>
      </c>
      <c r="G189" s="421">
        <f t="shared" si="12"/>
        <v>272.8613638192727</v>
      </c>
    </row>
    <row r="190" spans="1:7" ht="15" x14ac:dyDescent="0.25">
      <c r="A190" s="433">
        <f t="shared" si="13"/>
        <v>172</v>
      </c>
      <c r="B190" s="418" t="str">
        <f>'[1]Под 6'!A186</f>
        <v>165</v>
      </c>
      <c r="C190" s="423" t="s">
        <v>453</v>
      </c>
      <c r="D190" s="420">
        <v>57.9</v>
      </c>
      <c r="E190" s="409">
        <f t="shared" si="14"/>
        <v>32.969331699619758</v>
      </c>
      <c r="F190" s="408">
        <v>4.29</v>
      </c>
      <c r="G190" s="421">
        <f t="shared" si="12"/>
        <v>141.43843299136876</v>
      </c>
    </row>
    <row r="191" spans="1:7" ht="15" x14ac:dyDescent="0.25">
      <c r="A191" s="433">
        <f t="shared" si="13"/>
        <v>173</v>
      </c>
      <c r="B191" s="418" t="str">
        <f>'[1]Под 6'!A187</f>
        <v>П/166</v>
      </c>
      <c r="C191" s="424" t="s">
        <v>431</v>
      </c>
      <c r="D191" s="420">
        <v>104</v>
      </c>
      <c r="E191" s="409">
        <f t="shared" si="14"/>
        <v>59.219524987227196</v>
      </c>
      <c r="F191" s="408">
        <v>4.29</v>
      </c>
      <c r="G191" s="421">
        <f t="shared" si="12"/>
        <v>254.05176219520467</v>
      </c>
    </row>
    <row r="192" spans="1:7" ht="15" x14ac:dyDescent="0.25">
      <c r="A192" s="433">
        <f t="shared" si="13"/>
        <v>174</v>
      </c>
      <c r="B192" s="418" t="str">
        <f>'[1]Под 6'!A188</f>
        <v>167</v>
      </c>
      <c r="C192" s="425" t="s">
        <v>454</v>
      </c>
      <c r="D192" s="420">
        <v>91.8</v>
      </c>
      <c r="E192" s="409">
        <f t="shared" si="14"/>
        <v>52.272619171417851</v>
      </c>
      <c r="F192" s="408">
        <v>4.29</v>
      </c>
      <c r="G192" s="421">
        <f t="shared" si="12"/>
        <v>224.24953624538259</v>
      </c>
    </row>
    <row r="193" spans="1:7" ht="15" x14ac:dyDescent="0.25">
      <c r="A193" s="433">
        <f t="shared" si="13"/>
        <v>175</v>
      </c>
      <c r="B193" s="418" t="str">
        <f>'[1]Под 6'!A189</f>
        <v>168</v>
      </c>
      <c r="C193" s="425" t="s">
        <v>447</v>
      </c>
      <c r="D193" s="420">
        <v>124.1</v>
      </c>
      <c r="E193" s="409">
        <f t="shared" si="14"/>
        <v>70.664837028027833</v>
      </c>
      <c r="F193" s="408">
        <v>4.29</v>
      </c>
      <c r="G193" s="421">
        <f t="shared" si="12"/>
        <v>303.15215085023942</v>
      </c>
    </row>
    <row r="194" spans="1:7" ht="15" x14ac:dyDescent="0.25">
      <c r="A194" s="433">
        <f t="shared" si="13"/>
        <v>176</v>
      </c>
      <c r="B194" s="418" t="str">
        <f>'[1]Под 6'!A190</f>
        <v>169</v>
      </c>
      <c r="C194" s="425" t="s">
        <v>455</v>
      </c>
      <c r="D194" s="420">
        <v>85</v>
      </c>
      <c r="E194" s="409">
        <f t="shared" si="14"/>
        <v>48.400573306868381</v>
      </c>
      <c r="F194" s="408">
        <v>4.29</v>
      </c>
      <c r="G194" s="421">
        <f t="shared" si="12"/>
        <v>207.63845948646536</v>
      </c>
    </row>
    <row r="195" spans="1:7" ht="15" x14ac:dyDescent="0.25">
      <c r="A195" s="433">
        <f t="shared" si="13"/>
        <v>177</v>
      </c>
      <c r="B195" s="418" t="str">
        <f>'[1]Под 6'!A191</f>
        <v>Л/170</v>
      </c>
      <c r="C195" s="432" t="s">
        <v>456</v>
      </c>
      <c r="D195" s="420">
        <v>96.2</v>
      </c>
      <c r="E195" s="409">
        <f t="shared" si="14"/>
        <v>54.778060613185154</v>
      </c>
      <c r="F195" s="408">
        <v>4.29</v>
      </c>
      <c r="G195" s="421">
        <f t="shared" si="12"/>
        <v>234.99788003056432</v>
      </c>
    </row>
    <row r="196" spans="1:7" ht="15" x14ac:dyDescent="0.25">
      <c r="A196" s="433">
        <f t="shared" si="13"/>
        <v>178</v>
      </c>
      <c r="B196" s="418" t="str">
        <f>'[1]Под 6'!A192</f>
        <v>171</v>
      </c>
      <c r="C196" s="425" t="s">
        <v>457</v>
      </c>
      <c r="D196" s="420">
        <v>46.1</v>
      </c>
      <c r="E196" s="409">
        <f t="shared" si="14"/>
        <v>26.250193287607441</v>
      </c>
      <c r="F196" s="408">
        <v>4.29</v>
      </c>
      <c r="G196" s="421">
        <f t="shared" si="12"/>
        <v>112.61332920383592</v>
      </c>
    </row>
    <row r="197" spans="1:7" ht="15" x14ac:dyDescent="0.25">
      <c r="A197" s="433">
        <f t="shared" si="13"/>
        <v>179</v>
      </c>
      <c r="B197" s="418" t="str">
        <f>'[1]Под 6'!A193</f>
        <v>172</v>
      </c>
      <c r="C197" s="424" t="s">
        <v>458</v>
      </c>
      <c r="D197" s="420">
        <f>47.4</f>
        <v>47.4</v>
      </c>
      <c r="E197" s="409">
        <f t="shared" si="14"/>
        <v>26.990437349947779</v>
      </c>
      <c r="F197" s="408">
        <v>4.29</v>
      </c>
      <c r="G197" s="421">
        <f t="shared" si="12"/>
        <v>115.78897623127597</v>
      </c>
    </row>
    <row r="198" spans="1:7" ht="15" x14ac:dyDescent="0.25">
      <c r="A198" s="433">
        <f t="shared" si="13"/>
        <v>180</v>
      </c>
      <c r="B198" s="418" t="str">
        <f>'[1]Под 6'!A194</f>
        <v>173</v>
      </c>
      <c r="C198" s="424" t="s">
        <v>459</v>
      </c>
      <c r="D198" s="420">
        <v>112.6</v>
      </c>
      <c r="E198" s="409">
        <f t="shared" si="14"/>
        <v>64.116524168863279</v>
      </c>
      <c r="F198" s="408">
        <v>4.29</v>
      </c>
      <c r="G198" s="421">
        <f t="shared" si="12"/>
        <v>275.05988868442347</v>
      </c>
    </row>
    <row r="199" spans="1:7" ht="15" x14ac:dyDescent="0.25">
      <c r="A199" s="433">
        <f t="shared" si="13"/>
        <v>181</v>
      </c>
      <c r="B199" s="418" t="str">
        <f>'[1]Под 6'!A195</f>
        <v>174</v>
      </c>
      <c r="C199" s="425" t="s">
        <v>460</v>
      </c>
      <c r="D199" s="420">
        <v>57.2</v>
      </c>
      <c r="E199" s="409">
        <f t="shared" si="14"/>
        <v>32.57073874297496</v>
      </c>
      <c r="F199" s="408">
        <v>4.29</v>
      </c>
      <c r="G199" s="421">
        <f t="shared" si="12"/>
        <v>139.72846920736259</v>
      </c>
    </row>
    <row r="200" spans="1:7" ht="15" x14ac:dyDescent="0.25">
      <c r="A200" s="433">
        <f t="shared" si="13"/>
        <v>182</v>
      </c>
      <c r="B200" s="418" t="str">
        <f>'[1]Под 6'!A196</f>
        <v>П/175</v>
      </c>
      <c r="C200" s="425" t="s">
        <v>461</v>
      </c>
      <c r="D200" s="420">
        <v>117.5</v>
      </c>
      <c r="E200" s="409">
        <f t="shared" si="14"/>
        <v>66.906674865376885</v>
      </c>
      <c r="F200" s="408">
        <v>4.29</v>
      </c>
      <c r="G200" s="421">
        <f t="shared" si="12"/>
        <v>287.02963517246684</v>
      </c>
    </row>
    <row r="201" spans="1:7" ht="15" x14ac:dyDescent="0.25">
      <c r="A201" s="433">
        <f t="shared" si="13"/>
        <v>183</v>
      </c>
      <c r="B201" s="418" t="str">
        <f>'[1]Под 6'!A197</f>
        <v>176</v>
      </c>
      <c r="C201" s="425" t="s">
        <v>462</v>
      </c>
      <c r="D201" s="420">
        <v>81.099999999999994</v>
      </c>
      <c r="E201" s="409">
        <f t="shared" si="14"/>
        <v>46.179841119847353</v>
      </c>
      <c r="F201" s="408">
        <v>4.29</v>
      </c>
      <c r="G201" s="421">
        <f t="shared" si="12"/>
        <v>198.11151840414516</v>
      </c>
    </row>
    <row r="202" spans="1:7" ht="15" x14ac:dyDescent="0.25">
      <c r="A202" s="433">
        <f t="shared" si="13"/>
        <v>184</v>
      </c>
      <c r="B202" s="418" t="str">
        <f>'[1]Под 6'!A198</f>
        <v>177</v>
      </c>
      <c r="C202" s="835" t="s">
        <v>463</v>
      </c>
      <c r="D202" s="420">
        <f>214.1/2</f>
        <v>107.05</v>
      </c>
      <c r="E202" s="409">
        <f t="shared" si="14"/>
        <v>60.956251441179532</v>
      </c>
      <c r="F202" s="408">
        <v>4.29</v>
      </c>
      <c r="G202" s="421">
        <f t="shared" si="12"/>
        <v>261.50231868266019</v>
      </c>
    </row>
    <row r="203" spans="1:7" ht="15" x14ac:dyDescent="0.25">
      <c r="A203" s="433">
        <f t="shared" si="13"/>
        <v>185</v>
      </c>
      <c r="B203" s="418" t="str">
        <f>'[1]Под 6'!A199</f>
        <v>177а</v>
      </c>
      <c r="C203" s="835"/>
      <c r="D203" s="420">
        <f>214.1/2</f>
        <v>107.05</v>
      </c>
      <c r="E203" s="409">
        <f t="shared" si="14"/>
        <v>60.956251441179532</v>
      </c>
      <c r="F203" s="408">
        <v>4.29</v>
      </c>
      <c r="G203" s="421">
        <f t="shared" si="12"/>
        <v>261.50231868266019</v>
      </c>
    </row>
    <row r="204" spans="1:7" ht="15" x14ac:dyDescent="0.25">
      <c r="A204" s="433">
        <f t="shared" si="13"/>
        <v>186</v>
      </c>
      <c r="B204" s="418" t="str">
        <f>'[1]Под 6'!A200</f>
        <v>Л/178</v>
      </c>
      <c r="C204" s="406" t="s">
        <v>464</v>
      </c>
      <c r="D204" s="420">
        <v>85.5</v>
      </c>
      <c r="E204" s="409">
        <f t="shared" si="14"/>
        <v>48.685282561614663</v>
      </c>
      <c r="F204" s="408">
        <v>4.29</v>
      </c>
      <c r="G204" s="421">
        <f t="shared" si="12"/>
        <v>208.85986218932692</v>
      </c>
    </row>
    <row r="205" spans="1:7" ht="15" x14ac:dyDescent="0.25">
      <c r="A205" s="433">
        <f t="shared" si="13"/>
        <v>187</v>
      </c>
      <c r="B205" s="418" t="str">
        <f>'[1]Под 6'!A201</f>
        <v>179</v>
      </c>
      <c r="C205" s="406" t="s">
        <v>465</v>
      </c>
      <c r="D205" s="420">
        <v>45.7</v>
      </c>
      <c r="E205" s="409">
        <f t="shared" si="14"/>
        <v>26.022425883810413</v>
      </c>
      <c r="F205" s="408">
        <v>4.29</v>
      </c>
      <c r="G205" s="421">
        <f t="shared" si="12"/>
        <v>111.63620704154667</v>
      </c>
    </row>
    <row r="206" spans="1:7" ht="15" x14ac:dyDescent="0.25">
      <c r="A206" s="433">
        <f t="shared" si="13"/>
        <v>188</v>
      </c>
      <c r="B206" s="418" t="str">
        <f>'[1]Под 6'!A202</f>
        <v>180</v>
      </c>
      <c r="C206" s="406" t="s">
        <v>466</v>
      </c>
      <c r="D206" s="420">
        <v>47.3</v>
      </c>
      <c r="E206" s="409">
        <f t="shared" si="14"/>
        <v>26.933495498998521</v>
      </c>
      <c r="F206" s="408">
        <v>4.29</v>
      </c>
      <c r="G206" s="421">
        <f t="shared" si="12"/>
        <v>115.54469569070366</v>
      </c>
    </row>
    <row r="207" spans="1:7" ht="15" x14ac:dyDescent="0.25">
      <c r="A207" s="433">
        <f t="shared" si="13"/>
        <v>189</v>
      </c>
      <c r="B207" s="418" t="str">
        <f>'[1]Под 6'!A203</f>
        <v>181</v>
      </c>
      <c r="C207" s="406" t="s">
        <v>467</v>
      </c>
      <c r="D207" s="420">
        <v>111.5</v>
      </c>
      <c r="E207" s="409">
        <f t="shared" si="14"/>
        <v>63.490163808421464</v>
      </c>
      <c r="F207" s="408">
        <v>4.29</v>
      </c>
      <c r="G207" s="421">
        <f t="shared" si="12"/>
        <v>272.37280273812809</v>
      </c>
    </row>
    <row r="208" spans="1:7" ht="15" x14ac:dyDescent="0.25">
      <c r="A208" s="433">
        <f t="shared" si="13"/>
        <v>190</v>
      </c>
      <c r="B208" s="418" t="str">
        <f>'[1]Под 6'!A204</f>
        <v>182</v>
      </c>
      <c r="C208" s="406" t="s">
        <v>468</v>
      </c>
      <c r="D208" s="420">
        <v>57.7</v>
      </c>
      <c r="E208" s="409">
        <f t="shared" si="14"/>
        <v>32.855447997721242</v>
      </c>
      <c r="F208" s="408">
        <v>4.29</v>
      </c>
      <c r="G208" s="421">
        <f t="shared" si="12"/>
        <v>140.94987191022412</v>
      </c>
    </row>
    <row r="209" spans="1:7" ht="15" x14ac:dyDescent="0.25">
      <c r="A209" s="433">
        <f t="shared" si="13"/>
        <v>191</v>
      </c>
      <c r="B209" s="418" t="str">
        <f>'[1]Под 6'!A205</f>
        <v>П/183</v>
      </c>
      <c r="C209" s="432" t="s">
        <v>469</v>
      </c>
      <c r="D209" s="420">
        <v>115.8</v>
      </c>
      <c r="E209" s="409">
        <f t="shared" si="14"/>
        <v>65.938663399239516</v>
      </c>
      <c r="F209" s="408">
        <v>4.29</v>
      </c>
      <c r="G209" s="421">
        <f t="shared" si="12"/>
        <v>282.87686598273751</v>
      </c>
    </row>
    <row r="210" spans="1:7" ht="15" x14ac:dyDescent="0.25">
      <c r="A210" s="433">
        <f t="shared" si="13"/>
        <v>192</v>
      </c>
      <c r="B210" s="418" t="str">
        <f>'[1]Под 6'!A206</f>
        <v>184</v>
      </c>
      <c r="C210" s="406" t="s">
        <v>470</v>
      </c>
      <c r="D210" s="420">
        <v>79.900000000000006</v>
      </c>
      <c r="E210" s="409">
        <f t="shared" si="14"/>
        <v>45.49653890845628</v>
      </c>
      <c r="F210" s="408">
        <v>4.29</v>
      </c>
      <c r="G210" s="421">
        <f t="shared" si="12"/>
        <v>195.18015191727744</v>
      </c>
    </row>
    <row r="211" spans="1:7" ht="15" x14ac:dyDescent="0.25">
      <c r="A211" s="433">
        <f t="shared" si="13"/>
        <v>193</v>
      </c>
      <c r="B211" s="418" t="str">
        <f>'[1]Под 6'!A207</f>
        <v>185</v>
      </c>
      <c r="C211" s="406" t="s">
        <v>471</v>
      </c>
      <c r="D211" s="420">
        <v>124.5</v>
      </c>
      <c r="E211" s="409">
        <f t="shared" si="14"/>
        <v>70.892604431824864</v>
      </c>
      <c r="F211" s="408">
        <v>4.29</v>
      </c>
      <c r="G211" s="421">
        <f t="shared" si="12"/>
        <v>304.12927301252864</v>
      </c>
    </row>
    <row r="212" spans="1:7" ht="15" x14ac:dyDescent="0.25">
      <c r="A212" s="433">
        <f t="shared" si="13"/>
        <v>194</v>
      </c>
      <c r="B212" s="418" t="str">
        <f>'[1]Под 6'!A208</f>
        <v>186</v>
      </c>
      <c r="C212" s="406" t="s">
        <v>472</v>
      </c>
      <c r="D212" s="420">
        <v>85.9</v>
      </c>
      <c r="E212" s="409">
        <f t="shared" si="14"/>
        <v>48.913049965411695</v>
      </c>
      <c r="F212" s="408">
        <v>4.29</v>
      </c>
      <c r="G212" s="421">
        <f t="shared" si="12"/>
        <v>209.83698435161617</v>
      </c>
    </row>
    <row r="213" spans="1:7" ht="15" x14ac:dyDescent="0.25">
      <c r="A213" s="433">
        <f t="shared" si="13"/>
        <v>195</v>
      </c>
      <c r="B213" s="418" t="str">
        <f>'[1]Под 6'!A209</f>
        <v>Л/187</v>
      </c>
      <c r="C213" s="406" t="s">
        <v>473</v>
      </c>
      <c r="D213" s="420">
        <v>84.6</v>
      </c>
      <c r="E213" s="409">
        <f t="shared" si="14"/>
        <v>48.17280590307135</v>
      </c>
      <c r="F213" s="408">
        <v>4.29</v>
      </c>
      <c r="G213" s="421">
        <f t="shared" si="12"/>
        <v>206.66133732417609</v>
      </c>
    </row>
    <row r="214" spans="1:7" ht="15" x14ac:dyDescent="0.25">
      <c r="A214" s="433">
        <f t="shared" si="13"/>
        <v>196</v>
      </c>
      <c r="B214" s="418" t="str">
        <f>'[1]Под 6'!A210</f>
        <v>188</v>
      </c>
      <c r="C214" s="406" t="s">
        <v>432</v>
      </c>
      <c r="D214" s="420">
        <v>44.8</v>
      </c>
      <c r="E214" s="409">
        <f t="shared" si="14"/>
        <v>25.509949225267096</v>
      </c>
      <c r="F214" s="408">
        <v>4.29</v>
      </c>
      <c r="G214" s="421">
        <f t="shared" si="12"/>
        <v>109.43768217639584</v>
      </c>
    </row>
    <row r="215" spans="1:7" ht="15" x14ac:dyDescent="0.25">
      <c r="A215" s="433">
        <f t="shared" si="13"/>
        <v>197</v>
      </c>
      <c r="B215" s="418" t="str">
        <f>'[1]Под 6'!A211</f>
        <v>189</v>
      </c>
      <c r="C215" s="423" t="s">
        <v>474</v>
      </c>
      <c r="D215" s="420">
        <v>45.8</v>
      </c>
      <c r="E215" s="409">
        <f t="shared" si="14"/>
        <v>26.079367734759668</v>
      </c>
      <c r="F215" s="408">
        <v>4.29</v>
      </c>
      <c r="G215" s="421">
        <f t="shared" si="12"/>
        <v>111.88048758211897</v>
      </c>
    </row>
    <row r="216" spans="1:7" ht="15" x14ac:dyDescent="0.25">
      <c r="A216" s="433">
        <f t="shared" si="13"/>
        <v>198</v>
      </c>
      <c r="B216" s="418" t="str">
        <f>'[1]Под 6'!A212</f>
        <v>190</v>
      </c>
      <c r="C216" s="424" t="s">
        <v>475</v>
      </c>
      <c r="D216" s="420">
        <v>112.7</v>
      </c>
      <c r="E216" s="409">
        <f t="shared" si="14"/>
        <v>64.173466019812551</v>
      </c>
      <c r="F216" s="408">
        <v>4.29</v>
      </c>
      <c r="G216" s="421">
        <f t="shared" si="12"/>
        <v>275.30416922499586</v>
      </c>
    </row>
    <row r="217" spans="1:7" ht="15" x14ac:dyDescent="0.25">
      <c r="A217" s="433">
        <f t="shared" si="13"/>
        <v>199</v>
      </c>
      <c r="B217" s="418" t="str">
        <f>'[1]Под 6'!A213</f>
        <v>191</v>
      </c>
      <c r="C217" s="425" t="s">
        <v>476</v>
      </c>
      <c r="D217" s="420">
        <v>57.1</v>
      </c>
      <c r="E217" s="409">
        <f t="shared" si="14"/>
        <v>32.513796892025702</v>
      </c>
      <c r="F217" s="408">
        <v>4.29</v>
      </c>
      <c r="G217" s="421">
        <f t="shared" si="12"/>
        <v>139.48418866679026</v>
      </c>
    </row>
    <row r="218" spans="1:7" ht="15" x14ac:dyDescent="0.25">
      <c r="A218" s="433">
        <f t="shared" si="13"/>
        <v>200</v>
      </c>
      <c r="B218" s="418" t="str">
        <f>'[1]Под 6'!A214</f>
        <v>П/192</v>
      </c>
      <c r="C218" s="425" t="s">
        <v>477</v>
      </c>
      <c r="D218" s="420">
        <v>102.9</v>
      </c>
      <c r="E218" s="409">
        <f t="shared" ref="E218:E221" si="15">$E$4*D218/$A$5</f>
        <v>58.593164626785374</v>
      </c>
      <c r="F218" s="408">
        <v>4.29</v>
      </c>
      <c r="G218" s="421">
        <f t="shared" si="12"/>
        <v>251.36467624890926</v>
      </c>
    </row>
    <row r="219" spans="1:7" ht="15" x14ac:dyDescent="0.25">
      <c r="A219" s="433">
        <f t="shared" si="13"/>
        <v>201</v>
      </c>
      <c r="B219" s="418" t="str">
        <f>'[1]Под 6'!A215</f>
        <v>193</v>
      </c>
      <c r="C219" s="425" t="s">
        <v>478</v>
      </c>
      <c r="D219" s="420">
        <f>79.7</f>
        <v>79.7</v>
      </c>
      <c r="E219" s="409">
        <f t="shared" si="15"/>
        <v>45.382655206557764</v>
      </c>
      <c r="F219" s="408">
        <v>4.29</v>
      </c>
      <c r="G219" s="421">
        <f>E219*F219</f>
        <v>194.6915908361328</v>
      </c>
    </row>
    <row r="220" spans="1:7" ht="15" x14ac:dyDescent="0.25">
      <c r="A220" s="433">
        <f t="shared" si="13"/>
        <v>202</v>
      </c>
      <c r="B220" s="418" t="str">
        <f>'[1]Под 6'!A216</f>
        <v>194</v>
      </c>
      <c r="C220" s="432" t="s">
        <v>479</v>
      </c>
      <c r="D220" s="420">
        <v>124.2</v>
      </c>
      <c r="E220" s="409">
        <f t="shared" si="15"/>
        <v>70.721778878977091</v>
      </c>
      <c r="F220" s="408">
        <v>4.29</v>
      </c>
      <c r="G220" s="421">
        <f>E220*F220</f>
        <v>303.3964313908117</v>
      </c>
    </row>
    <row r="221" spans="1:7" ht="15" x14ac:dyDescent="0.25">
      <c r="A221" s="439">
        <f t="shared" si="13"/>
        <v>203</v>
      </c>
      <c r="B221" s="440" t="str">
        <f>'[1]Под 6'!A217</f>
        <v>195</v>
      </c>
      <c r="C221" s="425" t="s">
        <v>480</v>
      </c>
      <c r="D221" s="420">
        <v>86.4</v>
      </c>
      <c r="E221" s="409">
        <f t="shared" si="15"/>
        <v>49.197759220157984</v>
      </c>
      <c r="F221" s="408">
        <v>4.29</v>
      </c>
      <c r="G221" s="421">
        <f>E221*F221</f>
        <v>211.05838705447775</v>
      </c>
    </row>
    <row r="222" spans="1:7" x14ac:dyDescent="0.2">
      <c r="A222" s="433"/>
      <c r="B222" s="441"/>
      <c r="C222" s="442"/>
      <c r="D222" s="443">
        <f>SUM(D26:D221)</f>
        <v>16075.800000000007</v>
      </c>
      <c r="E222" s="443">
        <f>SUM(E26:E221)</f>
        <v>9153.8580749006414</v>
      </c>
      <c r="F222" s="444"/>
      <c r="G222" s="443">
        <f>SUM(G26:G221)</f>
        <v>39270.051141323762</v>
      </c>
    </row>
    <row r="223" spans="1:7" x14ac:dyDescent="0.2">
      <c r="C223" s="445" t="s">
        <v>1026</v>
      </c>
      <c r="D223" s="400">
        <f>D222+D25</f>
        <v>17471.600000000006</v>
      </c>
      <c r="E223" s="400">
        <f>E222+E25</f>
        <v>9948.6524304503691</v>
      </c>
      <c r="G223" s="386">
        <f>G222+G25</f>
        <v>42679.718926632093</v>
      </c>
    </row>
    <row r="224" spans="1:7" x14ac:dyDescent="0.2">
      <c r="E224" s="446"/>
    </row>
    <row r="227" spans="2:2" x14ac:dyDescent="0.2">
      <c r="B227" s="447"/>
    </row>
    <row r="228" spans="2:2" x14ac:dyDescent="0.2">
      <c r="B228" s="447"/>
    </row>
    <row r="229" spans="2:2" x14ac:dyDescent="0.2">
      <c r="B229" s="447"/>
    </row>
    <row r="230" spans="2:2" x14ac:dyDescent="0.2">
      <c r="B230" s="447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3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I8" sqref="I8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9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42"/>
      <c r="B1" s="842"/>
      <c r="C1" s="842"/>
      <c r="D1" s="842"/>
      <c r="E1" s="842"/>
    </row>
    <row r="2" spans="1:7" ht="33.75" customHeight="1" x14ac:dyDescent="0.2">
      <c r="A2" s="844" t="s">
        <v>1059</v>
      </c>
      <c r="B2" s="844"/>
      <c r="C2" s="844"/>
      <c r="D2" s="844"/>
      <c r="E2" s="844"/>
    </row>
    <row r="3" spans="1:7" ht="19.5" customHeight="1" x14ac:dyDescent="0.2">
      <c r="A3" s="845" t="s">
        <v>1445</v>
      </c>
      <c r="B3" s="845"/>
      <c r="C3" s="845"/>
      <c r="D3" s="845"/>
      <c r="E3" s="845"/>
    </row>
    <row r="4" spans="1:7" ht="15" x14ac:dyDescent="0.35">
      <c r="A4" s="843" t="s">
        <v>1447</v>
      </c>
      <c r="B4" s="843"/>
      <c r="C4" s="374"/>
      <c r="D4" s="375"/>
      <c r="E4" s="374">
        <v>25188</v>
      </c>
    </row>
    <row r="5" spans="1:7" ht="15" x14ac:dyDescent="0.25">
      <c r="A5" s="383">
        <v>44234.6</v>
      </c>
      <c r="B5" s="201" t="s">
        <v>1345</v>
      </c>
      <c r="C5" s="202"/>
      <c r="D5" s="202"/>
      <c r="E5" s="200"/>
    </row>
    <row r="6" spans="1:7" ht="15" x14ac:dyDescent="0.25">
      <c r="A6" s="376" t="s">
        <v>1446</v>
      </c>
      <c r="B6" s="298">
        <f>E4*4.29/A5</f>
        <v>2.4428054057231221</v>
      </c>
      <c r="C6" s="202" t="s">
        <v>1038</v>
      </c>
      <c r="D6" s="202"/>
      <c r="E6" s="200"/>
    </row>
    <row r="7" spans="1:7" ht="15" x14ac:dyDescent="0.25">
      <c r="A7" s="203" t="s">
        <v>1027</v>
      </c>
      <c r="B7" s="203"/>
      <c r="C7" s="203"/>
      <c r="D7" s="203"/>
      <c r="E7" s="200"/>
    </row>
    <row r="8" spans="1:7" ht="15" x14ac:dyDescent="0.25">
      <c r="A8" s="201" t="s">
        <v>1031</v>
      </c>
      <c r="B8" s="201"/>
      <c r="C8" s="201"/>
      <c r="D8" s="201"/>
      <c r="E8" s="200"/>
    </row>
    <row r="9" spans="1:7" ht="15" x14ac:dyDescent="0.25">
      <c r="A9" s="841" t="s">
        <v>1032</v>
      </c>
      <c r="B9" s="841"/>
      <c r="C9" s="841"/>
      <c r="D9" s="841"/>
      <c r="E9" s="204"/>
    </row>
    <row r="10" spans="1:7" ht="15" x14ac:dyDescent="0.25">
      <c r="A10" s="201" t="s">
        <v>1028</v>
      </c>
      <c r="B10" s="201"/>
      <c r="C10" s="201"/>
      <c r="D10" s="201"/>
      <c r="E10" s="204"/>
    </row>
    <row r="11" spans="1:7" ht="15" x14ac:dyDescent="0.25">
      <c r="A11" s="841" t="s">
        <v>1033</v>
      </c>
      <c r="B11" s="841"/>
      <c r="C11" s="841"/>
      <c r="D11" s="841"/>
      <c r="E11" s="205"/>
    </row>
    <row r="12" spans="1:7" ht="15" x14ac:dyDescent="0.25">
      <c r="A12" s="134"/>
      <c r="B12" s="134"/>
      <c r="C12" s="134"/>
      <c r="D12" s="134"/>
      <c r="E12" s="135"/>
      <c r="F12" s="136"/>
    </row>
    <row r="13" spans="1:7" ht="15" x14ac:dyDescent="0.25">
      <c r="B13" s="38"/>
      <c r="C13" s="300" t="s">
        <v>2025</v>
      </c>
    </row>
    <row r="14" spans="1:7" s="36" customFormat="1" ht="25.5" x14ac:dyDescent="0.2">
      <c r="A14" s="35" t="s">
        <v>24</v>
      </c>
      <c r="B14" s="40" t="s">
        <v>25</v>
      </c>
      <c r="C14" s="40"/>
      <c r="D14" s="35" t="s">
        <v>27</v>
      </c>
      <c r="E14" s="41" t="s">
        <v>26</v>
      </c>
      <c r="F14" s="35" t="s">
        <v>1029</v>
      </c>
      <c r="G14" s="35" t="s">
        <v>1030</v>
      </c>
    </row>
    <row r="15" spans="1:7" ht="15" x14ac:dyDescent="0.25">
      <c r="A15" s="37"/>
      <c r="B15" s="42" t="s">
        <v>28</v>
      </c>
      <c r="C15" s="42"/>
      <c r="D15" s="43"/>
      <c r="E15" s="44"/>
      <c r="F15" s="45"/>
      <c r="G15" s="45"/>
    </row>
    <row r="16" spans="1:7" ht="15" x14ac:dyDescent="0.25">
      <c r="A16" s="37"/>
      <c r="B16" s="42" t="s">
        <v>29</v>
      </c>
      <c r="C16" s="42"/>
      <c r="D16" s="37"/>
      <c r="E16" s="44"/>
      <c r="F16" s="45"/>
      <c r="G16" s="45"/>
    </row>
    <row r="17" spans="1:7" ht="15" x14ac:dyDescent="0.25">
      <c r="A17" s="37">
        <v>1</v>
      </c>
      <c r="B17" s="46" t="s">
        <v>30</v>
      </c>
      <c r="C17" s="199" t="s">
        <v>31</v>
      </c>
      <c r="D17" s="45">
        <v>61.9</v>
      </c>
      <c r="E17" s="44">
        <f>D17/$A$5*$E$4</f>
        <v>35.24700573759003</v>
      </c>
      <c r="F17" s="45">
        <v>4.29</v>
      </c>
      <c r="G17" s="45">
        <f>E17*F17</f>
        <v>151.20965461426124</v>
      </c>
    </row>
    <row r="18" spans="1:7" ht="15" x14ac:dyDescent="0.25">
      <c r="A18" s="37">
        <f>A17+1</f>
        <v>2</v>
      </c>
      <c r="B18" s="46" t="s">
        <v>32</v>
      </c>
      <c r="C18" s="199" t="s">
        <v>33</v>
      </c>
      <c r="D18" s="206">
        <v>47.3</v>
      </c>
      <c r="E18" s="44">
        <f t="shared" ref="E18:E35" si="0">D18/$A$5*$E$4</f>
        <v>26.933495498998518</v>
      </c>
      <c r="F18" s="45">
        <v>4.29</v>
      </c>
      <c r="G18" s="45">
        <f t="shared" ref="G18:G84" si="1">E18*F18</f>
        <v>115.54469569070365</v>
      </c>
    </row>
    <row r="19" spans="1:7" ht="15" x14ac:dyDescent="0.25">
      <c r="A19" s="37">
        <f t="shared" ref="A19:A35" si="2">A18+1</f>
        <v>3</v>
      </c>
      <c r="B19" s="46" t="s">
        <v>34</v>
      </c>
      <c r="C19" s="199" t="s">
        <v>35</v>
      </c>
      <c r="D19" s="206">
        <v>60.9</v>
      </c>
      <c r="E19" s="44">
        <f t="shared" si="0"/>
        <v>34.677587228097465</v>
      </c>
      <c r="F19" s="45">
        <v>4.29</v>
      </c>
      <c r="G19" s="45">
        <f t="shared" si="1"/>
        <v>148.76684920853813</v>
      </c>
    </row>
    <row r="20" spans="1:7" ht="15" x14ac:dyDescent="0.25">
      <c r="A20" s="37">
        <f t="shared" si="2"/>
        <v>4</v>
      </c>
      <c r="B20" s="46" t="s">
        <v>36</v>
      </c>
      <c r="C20" s="199" t="s">
        <v>37</v>
      </c>
      <c r="D20" s="206">
        <v>130.80000000000001</v>
      </c>
      <c r="E20" s="44">
        <f t="shared" si="0"/>
        <v>74.479941041628052</v>
      </c>
      <c r="F20" s="45">
        <v>4.29</v>
      </c>
      <c r="G20" s="45">
        <f t="shared" si="1"/>
        <v>319.51894706858434</v>
      </c>
    </row>
    <row r="21" spans="1:7" ht="15" x14ac:dyDescent="0.25">
      <c r="A21" s="37">
        <f t="shared" si="2"/>
        <v>5</v>
      </c>
      <c r="B21" s="46" t="s">
        <v>38</v>
      </c>
      <c r="C21" s="199" t="s">
        <v>39</v>
      </c>
      <c r="D21" s="206">
        <v>107.1</v>
      </c>
      <c r="E21" s="44">
        <f t="shared" si="0"/>
        <v>60.984722366654161</v>
      </c>
      <c r="F21" s="45">
        <v>4.29</v>
      </c>
      <c r="G21" s="45">
        <f t="shared" si="1"/>
        <v>261.62445895294633</v>
      </c>
    </row>
    <row r="22" spans="1:7" ht="15" x14ac:dyDescent="0.25">
      <c r="A22" s="37">
        <f t="shared" si="2"/>
        <v>6</v>
      </c>
      <c r="B22" s="46" t="s">
        <v>40</v>
      </c>
      <c r="C22" s="199" t="s">
        <v>41</v>
      </c>
      <c r="D22" s="206">
        <v>63.6</v>
      </c>
      <c r="E22" s="44">
        <f t="shared" si="0"/>
        <v>36.215017203727399</v>
      </c>
      <c r="F22" s="45">
        <v>4.29</v>
      </c>
      <c r="G22" s="45">
        <f t="shared" si="1"/>
        <v>155.36242380399054</v>
      </c>
    </row>
    <row r="23" spans="1:7" ht="15" x14ac:dyDescent="0.25">
      <c r="A23" s="68">
        <f t="shared" si="2"/>
        <v>7</v>
      </c>
      <c r="B23" s="51" t="s">
        <v>42</v>
      </c>
      <c r="C23" s="270" t="s">
        <v>43</v>
      </c>
      <c r="D23" s="311">
        <v>20.399999999999999</v>
      </c>
      <c r="E23" s="312">
        <f t="shared" si="0"/>
        <v>11.616137593648411</v>
      </c>
      <c r="F23" s="45">
        <v>4.29</v>
      </c>
      <c r="G23" s="311">
        <f t="shared" si="1"/>
        <v>49.833230276751685</v>
      </c>
    </row>
    <row r="24" spans="1:7" ht="15" x14ac:dyDescent="0.25">
      <c r="A24" s="37">
        <f t="shared" si="2"/>
        <v>8</v>
      </c>
      <c r="B24" s="52" t="s">
        <v>44</v>
      </c>
      <c r="C24" s="199" t="s">
        <v>45</v>
      </c>
      <c r="D24" s="45">
        <v>32.299999999999997</v>
      </c>
      <c r="E24" s="44">
        <f t="shared" si="0"/>
        <v>18.392217856609982</v>
      </c>
      <c r="F24" s="45">
        <v>4.29</v>
      </c>
      <c r="G24" s="45">
        <f t="shared" si="1"/>
        <v>78.902614604856822</v>
      </c>
    </row>
    <row r="25" spans="1:7" ht="15" x14ac:dyDescent="0.25">
      <c r="A25" s="37">
        <f t="shared" si="2"/>
        <v>9</v>
      </c>
      <c r="B25" s="49" t="s">
        <v>46</v>
      </c>
      <c r="C25" s="209" t="s">
        <v>47</v>
      </c>
      <c r="D25" s="313">
        <v>69.8</v>
      </c>
      <c r="E25" s="314">
        <f t="shared" si="0"/>
        <v>39.745411962581329</v>
      </c>
      <c r="F25" s="45">
        <v>4.29</v>
      </c>
      <c r="G25" s="313">
        <f t="shared" si="1"/>
        <v>170.5078173194739</v>
      </c>
    </row>
    <row r="26" spans="1:7" ht="15" x14ac:dyDescent="0.25">
      <c r="A26" s="37">
        <f t="shared" si="2"/>
        <v>10</v>
      </c>
      <c r="B26" s="46" t="s">
        <v>48</v>
      </c>
      <c r="C26" s="199" t="s">
        <v>49</v>
      </c>
      <c r="D26" s="45">
        <f>28.95*2</f>
        <v>57.9</v>
      </c>
      <c r="E26" s="44">
        <f t="shared" si="0"/>
        <v>32.969331699619758</v>
      </c>
      <c r="F26" s="45">
        <v>4.29</v>
      </c>
      <c r="G26" s="45">
        <f t="shared" si="1"/>
        <v>141.43843299136876</v>
      </c>
    </row>
    <row r="27" spans="1:7" ht="15" x14ac:dyDescent="0.25">
      <c r="A27" s="37">
        <f t="shared" si="2"/>
        <v>11</v>
      </c>
      <c r="B27" s="46" t="s">
        <v>50</v>
      </c>
      <c r="C27" s="199" t="s">
        <v>51</v>
      </c>
      <c r="D27" s="45">
        <v>78.8</v>
      </c>
      <c r="E27" s="44">
        <f t="shared" si="0"/>
        <v>44.870178548014451</v>
      </c>
      <c r="F27" s="45">
        <v>4.29</v>
      </c>
      <c r="G27" s="45">
        <f t="shared" si="1"/>
        <v>192.493065970982</v>
      </c>
    </row>
    <row r="28" spans="1:7" ht="15" x14ac:dyDescent="0.25">
      <c r="A28" s="37">
        <f t="shared" si="2"/>
        <v>12</v>
      </c>
      <c r="B28" s="46" t="s">
        <v>52</v>
      </c>
      <c r="C28" s="199" t="s">
        <v>53</v>
      </c>
      <c r="D28" s="45">
        <v>46</v>
      </c>
      <c r="E28" s="44">
        <f t="shared" si="0"/>
        <v>26.193251436658183</v>
      </c>
      <c r="F28" s="45">
        <v>4.29</v>
      </c>
      <c r="G28" s="45">
        <f t="shared" si="1"/>
        <v>112.36904866326361</v>
      </c>
    </row>
    <row r="29" spans="1:7" ht="15.75" thickBot="1" x14ac:dyDescent="0.3">
      <c r="A29" s="37">
        <f t="shared" si="2"/>
        <v>13</v>
      </c>
      <c r="B29" s="48" t="s">
        <v>54</v>
      </c>
      <c r="C29" s="208" t="s">
        <v>1005</v>
      </c>
      <c r="D29" s="45">
        <v>7</v>
      </c>
      <c r="E29" s="44">
        <f t="shared" si="0"/>
        <v>3.9859295664479846</v>
      </c>
      <c r="F29" s="45">
        <v>4.29</v>
      </c>
      <c r="G29" s="45">
        <f t="shared" si="1"/>
        <v>17.099637840061853</v>
      </c>
    </row>
    <row r="30" spans="1:7" ht="15.75" thickTop="1" x14ac:dyDescent="0.25">
      <c r="A30" s="37">
        <f t="shared" si="2"/>
        <v>14</v>
      </c>
      <c r="B30" s="49" t="s">
        <v>55</v>
      </c>
      <c r="C30" s="209" t="s">
        <v>56</v>
      </c>
      <c r="D30" s="45">
        <v>201.3</v>
      </c>
      <c r="E30" s="44">
        <f t="shared" si="0"/>
        <v>114.62394596085417</v>
      </c>
      <c r="F30" s="45">
        <v>4.29</v>
      </c>
      <c r="G30" s="45">
        <f t="shared" si="1"/>
        <v>491.73672817206437</v>
      </c>
    </row>
    <row r="31" spans="1:7" ht="15" x14ac:dyDescent="0.25">
      <c r="A31" s="37">
        <f t="shared" si="2"/>
        <v>15</v>
      </c>
      <c r="B31" s="46" t="s">
        <v>57</v>
      </c>
      <c r="C31" s="199" t="s">
        <v>58</v>
      </c>
      <c r="D31" s="45">
        <v>39.200000000000003</v>
      </c>
      <c r="E31" s="44">
        <f t="shared" si="0"/>
        <v>22.321205572108713</v>
      </c>
      <c r="F31" s="45">
        <v>4.29</v>
      </c>
      <c r="G31" s="45">
        <f t="shared" si="1"/>
        <v>95.757971904346377</v>
      </c>
    </row>
    <row r="32" spans="1:7" ht="15" x14ac:dyDescent="0.25">
      <c r="A32" s="37">
        <f t="shared" si="2"/>
        <v>16</v>
      </c>
      <c r="B32" s="51" t="s">
        <v>59</v>
      </c>
      <c r="C32" s="199" t="s">
        <v>60</v>
      </c>
      <c r="D32" s="45">
        <v>45</v>
      </c>
      <c r="E32" s="44">
        <f t="shared" si="0"/>
        <v>25.623832927165612</v>
      </c>
      <c r="F32" s="45">
        <v>4.29</v>
      </c>
      <c r="G32" s="45">
        <f t="shared" si="1"/>
        <v>109.92624325754048</v>
      </c>
    </row>
    <row r="33" spans="1:7" ht="15" x14ac:dyDescent="0.25">
      <c r="A33" s="37">
        <f t="shared" si="2"/>
        <v>17</v>
      </c>
      <c r="B33" s="46" t="s">
        <v>61</v>
      </c>
      <c r="C33" s="199" t="s">
        <v>62</v>
      </c>
      <c r="D33" s="45">
        <v>49.4</v>
      </c>
      <c r="E33" s="44">
        <f t="shared" si="0"/>
        <v>28.129274368932915</v>
      </c>
      <c r="F33" s="45">
        <v>4.29</v>
      </c>
      <c r="G33" s="45">
        <f t="shared" si="1"/>
        <v>120.67458704272221</v>
      </c>
    </row>
    <row r="34" spans="1:7" ht="15" x14ac:dyDescent="0.25">
      <c r="A34" s="37">
        <f t="shared" si="2"/>
        <v>18</v>
      </c>
      <c r="B34" s="46" t="s">
        <v>63</v>
      </c>
      <c r="C34" s="199" t="s">
        <v>64</v>
      </c>
      <c r="D34" s="45">
        <v>112.8</v>
      </c>
      <c r="E34" s="44">
        <f t="shared" si="0"/>
        <v>64.230407870761795</v>
      </c>
      <c r="F34" s="45">
        <v>4.29</v>
      </c>
      <c r="G34" s="45">
        <f t="shared" si="1"/>
        <v>275.54844976556808</v>
      </c>
    </row>
    <row r="35" spans="1:7" ht="15" x14ac:dyDescent="0.25">
      <c r="A35" s="37">
        <f t="shared" si="2"/>
        <v>19</v>
      </c>
      <c r="B35" s="46" t="s">
        <v>65</v>
      </c>
      <c r="C35" s="199" t="s">
        <v>66</v>
      </c>
      <c r="D35" s="45">
        <v>112.2</v>
      </c>
      <c r="E35" s="44">
        <f t="shared" si="0"/>
        <v>63.888756765066262</v>
      </c>
      <c r="F35" s="45">
        <v>4.29</v>
      </c>
      <c r="G35" s="45">
        <f t="shared" si="1"/>
        <v>274.08276652213425</v>
      </c>
    </row>
    <row r="36" spans="1:7" ht="15" x14ac:dyDescent="0.25">
      <c r="A36" s="37"/>
      <c r="B36" s="46"/>
      <c r="C36" s="47"/>
      <c r="D36" s="45">
        <f>SUM(D17:D35)</f>
        <v>1343.7</v>
      </c>
      <c r="E36" s="45">
        <f>SUM(E17:E35)</f>
        <v>765.12765120516519</v>
      </c>
      <c r="F36" s="45">
        <v>4.29</v>
      </c>
      <c r="G36" s="45">
        <f>SUM(G17:G35)</f>
        <v>3282.3976236701583</v>
      </c>
    </row>
    <row r="37" spans="1:7" ht="15" x14ac:dyDescent="0.25">
      <c r="A37" s="37">
        <f>A35+1</f>
        <v>20</v>
      </c>
      <c r="B37" s="52" t="s">
        <v>67</v>
      </c>
      <c r="C37" s="199" t="s">
        <v>1469</v>
      </c>
      <c r="D37" s="45">
        <v>13</v>
      </c>
      <c r="E37" s="44">
        <f t="shared" ref="E37:E44" si="3">D37/$A$5*$E$4</f>
        <v>7.4024406234033986</v>
      </c>
      <c r="F37" s="45">
        <v>4.29</v>
      </c>
      <c r="G37" s="45">
        <f t="shared" ref="G37:G45" si="4">E37*F37</f>
        <v>31.756470274400581</v>
      </c>
    </row>
    <row r="38" spans="1:7" ht="15" x14ac:dyDescent="0.25">
      <c r="A38" s="37">
        <f>A37+1</f>
        <v>21</v>
      </c>
      <c r="B38" s="53" t="s">
        <v>68</v>
      </c>
      <c r="C38" s="199" t="s">
        <v>1470</v>
      </c>
      <c r="D38" s="45">
        <v>50</v>
      </c>
      <c r="E38" s="44">
        <f t="shared" si="3"/>
        <v>28.470925474628462</v>
      </c>
      <c r="F38" s="45">
        <v>4.29</v>
      </c>
      <c r="G38" s="45">
        <f t="shared" si="4"/>
        <v>122.14027028615611</v>
      </c>
    </row>
    <row r="39" spans="1:7" ht="15" x14ac:dyDescent="0.25">
      <c r="A39" s="37">
        <f t="shared" ref="A39:A45" si="5">A38+1</f>
        <v>22</v>
      </c>
      <c r="B39" s="52" t="s">
        <v>69</v>
      </c>
      <c r="C39" s="199" t="s">
        <v>1472</v>
      </c>
      <c r="D39" s="45">
        <v>74.2</v>
      </c>
      <c r="E39" s="44">
        <f t="shared" si="3"/>
        <v>42.250853404348632</v>
      </c>
      <c r="F39" s="45">
        <v>4.29</v>
      </c>
      <c r="G39" s="45">
        <f t="shared" si="4"/>
        <v>181.25616110465563</v>
      </c>
    </row>
    <row r="40" spans="1:7" ht="15" x14ac:dyDescent="0.25">
      <c r="A40" s="37">
        <f t="shared" si="5"/>
        <v>23</v>
      </c>
      <c r="B40" s="52" t="s">
        <v>1368</v>
      </c>
      <c r="C40" s="199" t="s">
        <v>1369</v>
      </c>
      <c r="D40" s="45">
        <v>19.059999999999999</v>
      </c>
      <c r="E40" s="44">
        <f t="shared" si="3"/>
        <v>10.853116790928368</v>
      </c>
      <c r="F40" s="45">
        <v>4.29</v>
      </c>
      <c r="G40" s="45">
        <f>E40*F40</f>
        <v>46.5598710330827</v>
      </c>
    </row>
    <row r="41" spans="1:7" ht="15" x14ac:dyDescent="0.25">
      <c r="A41" s="37">
        <f t="shared" si="5"/>
        <v>24</v>
      </c>
      <c r="B41" s="52" t="s">
        <v>1384</v>
      </c>
      <c r="C41" s="199" t="s">
        <v>1473</v>
      </c>
      <c r="D41" s="45">
        <v>19.059999999999999</v>
      </c>
      <c r="E41" s="44">
        <f t="shared" si="3"/>
        <v>10.853116790928368</v>
      </c>
      <c r="F41" s="45">
        <v>4.29</v>
      </c>
      <c r="G41" s="45">
        <f>E41*F41</f>
        <v>46.5598710330827</v>
      </c>
    </row>
    <row r="42" spans="1:7" ht="15" x14ac:dyDescent="0.25">
      <c r="A42" s="37">
        <f t="shared" si="5"/>
        <v>25</v>
      </c>
      <c r="B42" s="52" t="s">
        <v>1385</v>
      </c>
      <c r="C42" s="199" t="s">
        <v>1379</v>
      </c>
      <c r="D42" s="45">
        <v>19.059999999999999</v>
      </c>
      <c r="E42" s="44"/>
      <c r="F42" s="45">
        <v>4.29</v>
      </c>
      <c r="G42" s="45">
        <f t="shared" si="4"/>
        <v>0</v>
      </c>
    </row>
    <row r="43" spans="1:7" ht="15" x14ac:dyDescent="0.25">
      <c r="A43" s="37">
        <f t="shared" si="5"/>
        <v>26</v>
      </c>
      <c r="B43" s="52" t="s">
        <v>975</v>
      </c>
      <c r="C43" s="199" t="s">
        <v>1379</v>
      </c>
      <c r="D43" s="45">
        <v>74.599999999999994</v>
      </c>
      <c r="E43" s="44"/>
      <c r="F43" s="45">
        <v>4.29</v>
      </c>
      <c r="G43" s="45">
        <f t="shared" si="4"/>
        <v>0</v>
      </c>
    </row>
    <row r="44" spans="1:7" ht="15" x14ac:dyDescent="0.25">
      <c r="A44" s="37">
        <f t="shared" si="5"/>
        <v>27</v>
      </c>
      <c r="B44" s="54" t="s">
        <v>70</v>
      </c>
      <c r="C44" s="199" t="s">
        <v>71</v>
      </c>
      <c r="D44" s="45">
        <v>7</v>
      </c>
      <c r="E44" s="44">
        <f t="shared" si="3"/>
        <v>3.9859295664479846</v>
      </c>
      <c r="F44" s="45">
        <v>4.29</v>
      </c>
      <c r="G44" s="45">
        <f t="shared" si="4"/>
        <v>17.099637840061853</v>
      </c>
    </row>
    <row r="45" spans="1:7" ht="15" x14ac:dyDescent="0.25">
      <c r="A45" s="37">
        <f t="shared" si="5"/>
        <v>28</v>
      </c>
      <c r="B45" s="79" t="s">
        <v>1347</v>
      </c>
      <c r="C45" s="199" t="s">
        <v>1379</v>
      </c>
      <c r="D45" s="257">
        <v>36.700000000000003</v>
      </c>
      <c r="E45" s="271"/>
      <c r="F45" s="45">
        <v>4.29</v>
      </c>
      <c r="G45" s="45">
        <f t="shared" si="4"/>
        <v>0</v>
      </c>
    </row>
    <row r="46" spans="1:7" ht="15" x14ac:dyDescent="0.25">
      <c r="A46" s="78"/>
      <c r="B46" s="79" t="s">
        <v>497</v>
      </c>
      <c r="C46" s="52"/>
      <c r="D46" s="207">
        <f>SUM(D37:D45)</f>
        <v>312.68</v>
      </c>
      <c r="E46" s="207">
        <f>SUM(E37:E45)</f>
        <v>103.81638265068521</v>
      </c>
      <c r="F46" s="45">
        <v>4.29</v>
      </c>
      <c r="G46" s="207">
        <f>SUM(G37:G44)</f>
        <v>445.37228157143954</v>
      </c>
    </row>
    <row r="47" spans="1:7" ht="15" x14ac:dyDescent="0.25">
      <c r="A47" s="78"/>
      <c r="B47" s="79" t="s">
        <v>29</v>
      </c>
      <c r="C47" s="53"/>
      <c r="D47" s="207"/>
      <c r="E47" s="44"/>
      <c r="F47" s="45">
        <v>4.29</v>
      </c>
      <c r="G47" s="80"/>
    </row>
    <row r="48" spans="1:7" ht="15" x14ac:dyDescent="0.25">
      <c r="A48" s="37">
        <v>1</v>
      </c>
      <c r="B48" s="72" t="str">
        <f>'[1]Под 1 и 2'!A6</f>
        <v>1/ 01</v>
      </c>
      <c r="C48" s="81" t="s">
        <v>111</v>
      </c>
      <c r="D48" s="210">
        <v>79.8</v>
      </c>
      <c r="E48" s="44">
        <f t="shared" ref="E48:E93" si="6">D48/$A$5*$E$4</f>
        <v>45.439597057507015</v>
      </c>
      <c r="F48" s="45">
        <v>4.29</v>
      </c>
      <c r="G48" s="45">
        <f>E48*F48</f>
        <v>194.93587137670511</v>
      </c>
    </row>
    <row r="49" spans="1:7" ht="15" x14ac:dyDescent="0.25">
      <c r="A49" s="37">
        <f>A48+1</f>
        <v>2</v>
      </c>
      <c r="B49" s="72" t="str">
        <f>'[1]Под 1 и 2'!A7</f>
        <v>1/ 02</v>
      </c>
      <c r="C49" s="82" t="s">
        <v>112</v>
      </c>
      <c r="D49" s="206">
        <v>47.9</v>
      </c>
      <c r="E49" s="44">
        <f t="shared" si="6"/>
        <v>27.275146604694065</v>
      </c>
      <c r="F49" s="45">
        <v>4.29</v>
      </c>
      <c r="G49" s="45">
        <f t="shared" si="1"/>
        <v>117.01037893413753</v>
      </c>
    </row>
    <row r="50" spans="1:7" ht="15" x14ac:dyDescent="0.25">
      <c r="A50" s="37">
        <f t="shared" ref="A50:A113" si="7">A49+1</f>
        <v>3</v>
      </c>
      <c r="B50" s="72" t="str">
        <f>'[1]Под 1 и 2'!A8</f>
        <v>1/ 03</v>
      </c>
      <c r="C50" s="82" t="s">
        <v>113</v>
      </c>
      <c r="D50" s="206">
        <v>47.8</v>
      </c>
      <c r="E50" s="44">
        <f t="shared" si="6"/>
        <v>27.218204753744804</v>
      </c>
      <c r="F50" s="45">
        <v>4.29</v>
      </c>
      <c r="G50" s="45">
        <f t="shared" si="1"/>
        <v>116.7660983935652</v>
      </c>
    </row>
    <row r="51" spans="1:7" ht="15" x14ac:dyDescent="0.25">
      <c r="A51" s="37">
        <f t="shared" si="7"/>
        <v>4</v>
      </c>
      <c r="B51" s="72" t="str">
        <f>'[1]Под 1 и 2'!A9</f>
        <v>1/ 04</v>
      </c>
      <c r="C51" s="83" t="s">
        <v>114</v>
      </c>
      <c r="D51" s="206">
        <v>110.4</v>
      </c>
      <c r="E51" s="44">
        <f t="shared" si="6"/>
        <v>62.863803447979642</v>
      </c>
      <c r="F51" s="45">
        <v>4.29</v>
      </c>
      <c r="G51" s="45">
        <f t="shared" si="1"/>
        <v>269.68571679183265</v>
      </c>
    </row>
    <row r="52" spans="1:7" ht="15.75" thickBot="1" x14ac:dyDescent="0.3">
      <c r="A52" s="37">
        <f t="shared" si="7"/>
        <v>5</v>
      </c>
      <c r="B52" s="72" t="str">
        <f>'[1]Под 1 и 2'!A10</f>
        <v>1/ 05</v>
      </c>
      <c r="C52" s="84" t="s">
        <v>115</v>
      </c>
      <c r="D52" s="206">
        <f>79.5</f>
        <v>79.5</v>
      </c>
      <c r="E52" s="44">
        <f t="shared" si="6"/>
        <v>45.268771504659249</v>
      </c>
      <c r="F52" s="45">
        <v>4.29</v>
      </c>
      <c r="G52" s="45">
        <f t="shared" si="1"/>
        <v>194.20302975498817</v>
      </c>
    </row>
    <row r="53" spans="1:7" ht="15.75" thickBot="1" x14ac:dyDescent="0.3">
      <c r="A53" s="37">
        <f t="shared" si="7"/>
        <v>6</v>
      </c>
      <c r="B53" s="72" t="str">
        <f>'[1]Под 1 и 2'!A11</f>
        <v>1/ 06</v>
      </c>
      <c r="C53" s="153" t="s">
        <v>978</v>
      </c>
      <c r="D53" s="206">
        <v>48.4</v>
      </c>
      <c r="E53" s="44">
        <f t="shared" si="6"/>
        <v>27.559855859440347</v>
      </c>
      <c r="F53" s="45">
        <v>4.29</v>
      </c>
      <c r="G53" s="45">
        <f t="shared" si="1"/>
        <v>118.23178163699909</v>
      </c>
    </row>
    <row r="54" spans="1:7" ht="15" x14ac:dyDescent="0.25">
      <c r="A54" s="37">
        <f t="shared" si="7"/>
        <v>7</v>
      </c>
      <c r="B54" s="72" t="str">
        <f>'[1]Под 1 и 2'!A12</f>
        <v>1/ 07</v>
      </c>
      <c r="C54" s="85" t="s">
        <v>116</v>
      </c>
      <c r="D54" s="206">
        <v>48.3</v>
      </c>
      <c r="E54" s="44">
        <f t="shared" si="6"/>
        <v>27.502914008491093</v>
      </c>
      <c r="F54" s="45">
        <v>4.29</v>
      </c>
      <c r="G54" s="45">
        <f t="shared" si="1"/>
        <v>117.98750109642678</v>
      </c>
    </row>
    <row r="55" spans="1:7" ht="15" x14ac:dyDescent="0.25">
      <c r="A55" s="37">
        <f t="shared" si="7"/>
        <v>8</v>
      </c>
      <c r="B55" s="72" t="str">
        <f>'[1]Под 1 и 2'!A13</f>
        <v>1/ 08</v>
      </c>
      <c r="C55" s="85" t="s">
        <v>117</v>
      </c>
      <c r="D55" s="206">
        <v>110</v>
      </c>
      <c r="E55" s="44">
        <f t="shared" si="6"/>
        <v>62.636036044182603</v>
      </c>
      <c r="F55" s="45">
        <v>4.29</v>
      </c>
      <c r="G55" s="45">
        <f t="shared" si="1"/>
        <v>268.70859462954337</v>
      </c>
    </row>
    <row r="56" spans="1:7" ht="15" x14ac:dyDescent="0.25">
      <c r="A56" s="37">
        <f t="shared" si="7"/>
        <v>9</v>
      </c>
      <c r="B56" s="72" t="str">
        <f>'[1]Под 1 и 2'!A14</f>
        <v>1/ 09</v>
      </c>
      <c r="C56" s="85" t="s">
        <v>118</v>
      </c>
      <c r="D56" s="206">
        <v>79.5</v>
      </c>
      <c r="E56" s="44">
        <f t="shared" si="6"/>
        <v>45.268771504659249</v>
      </c>
      <c r="F56" s="45">
        <v>4.29</v>
      </c>
      <c r="G56" s="45">
        <f t="shared" si="1"/>
        <v>194.20302975498817</v>
      </c>
    </row>
    <row r="57" spans="1:7" ht="15" x14ac:dyDescent="0.25">
      <c r="A57" s="37">
        <f t="shared" si="7"/>
        <v>10</v>
      </c>
      <c r="B57" s="72" t="str">
        <f>'[1]Под 1 и 2'!A15</f>
        <v>1/ 10</v>
      </c>
      <c r="C57" s="85" t="s">
        <v>119</v>
      </c>
      <c r="D57" s="206">
        <v>53.5</v>
      </c>
      <c r="E57" s="44">
        <f t="shared" si="6"/>
        <v>30.463890257852452</v>
      </c>
      <c r="F57" s="45">
        <v>4.29</v>
      </c>
      <c r="G57" s="45">
        <f t="shared" si="1"/>
        <v>130.69008920618703</v>
      </c>
    </row>
    <row r="58" spans="1:7" ht="15" x14ac:dyDescent="0.25">
      <c r="A58" s="37">
        <f t="shared" si="7"/>
        <v>11</v>
      </c>
      <c r="B58" s="72" t="str">
        <f>'[1]Под 1 и 2'!A16</f>
        <v>1/ 11</v>
      </c>
      <c r="C58" s="82" t="s">
        <v>120</v>
      </c>
      <c r="D58" s="206">
        <v>48.3</v>
      </c>
      <c r="E58" s="44">
        <f t="shared" si="6"/>
        <v>27.502914008491093</v>
      </c>
      <c r="F58" s="45">
        <v>4.29</v>
      </c>
      <c r="G58" s="45">
        <f t="shared" si="1"/>
        <v>117.98750109642678</v>
      </c>
    </row>
    <row r="59" spans="1:7" ht="15" x14ac:dyDescent="0.25">
      <c r="A59" s="37">
        <f t="shared" si="7"/>
        <v>12</v>
      </c>
      <c r="B59" s="72" t="str">
        <f>'[1]Под 1 и 2'!A17</f>
        <v>1/ 12</v>
      </c>
      <c r="C59" s="37" t="s">
        <v>121</v>
      </c>
      <c r="D59" s="206">
        <f>110.4</f>
        <v>110.4</v>
      </c>
      <c r="E59" s="44">
        <f t="shared" si="6"/>
        <v>62.863803447979642</v>
      </c>
      <c r="F59" s="45">
        <v>4.29</v>
      </c>
      <c r="G59" s="45">
        <f t="shared" si="1"/>
        <v>269.68571679183265</v>
      </c>
    </row>
    <row r="60" spans="1:7" ht="15" x14ac:dyDescent="0.25">
      <c r="A60" s="37">
        <f t="shared" si="7"/>
        <v>13</v>
      </c>
      <c r="B60" s="72" t="str">
        <f>'[1]Под 1 и 2'!A18</f>
        <v>1/ 13</v>
      </c>
      <c r="C60" s="85" t="s">
        <v>122</v>
      </c>
      <c r="D60" s="206">
        <v>79.7</v>
      </c>
      <c r="E60" s="44">
        <f t="shared" si="6"/>
        <v>45.382655206557764</v>
      </c>
      <c r="F60" s="45">
        <v>4.29</v>
      </c>
      <c r="G60" s="45">
        <f t="shared" si="1"/>
        <v>194.6915908361328</v>
      </c>
    </row>
    <row r="61" spans="1:7" ht="15" x14ac:dyDescent="0.25">
      <c r="A61" s="37">
        <f t="shared" si="7"/>
        <v>14</v>
      </c>
      <c r="B61" s="72" t="str">
        <f>'[1]Под 1 и 2'!A19</f>
        <v>1/ 14</v>
      </c>
      <c r="C61" s="85" t="s">
        <v>123</v>
      </c>
      <c r="D61" s="206">
        <v>48.2</v>
      </c>
      <c r="E61" s="44">
        <f t="shared" si="6"/>
        <v>27.445972157541838</v>
      </c>
      <c r="F61" s="45">
        <v>4.29</v>
      </c>
      <c r="G61" s="45">
        <f t="shared" si="1"/>
        <v>117.74322055585449</v>
      </c>
    </row>
    <row r="62" spans="1:7" ht="15" x14ac:dyDescent="0.25">
      <c r="A62" s="37">
        <f t="shared" si="7"/>
        <v>15</v>
      </c>
      <c r="B62" s="72" t="str">
        <f>'[1]Под 1 и 2'!A20</f>
        <v>1/ 15</v>
      </c>
      <c r="C62" s="83" t="s">
        <v>124</v>
      </c>
      <c r="D62" s="206">
        <v>48.3</v>
      </c>
      <c r="E62" s="44">
        <f t="shared" si="6"/>
        <v>27.502914008491093</v>
      </c>
      <c r="F62" s="45">
        <v>4.29</v>
      </c>
      <c r="G62" s="45">
        <f t="shared" si="1"/>
        <v>117.98750109642678</v>
      </c>
    </row>
    <row r="63" spans="1:7" ht="15" x14ac:dyDescent="0.25">
      <c r="A63" s="37">
        <f t="shared" si="7"/>
        <v>16</v>
      </c>
      <c r="B63" s="72" t="str">
        <f>'[1]Под 1 и 2'!A21</f>
        <v>1/ 16</v>
      </c>
      <c r="C63" s="85" t="s">
        <v>125</v>
      </c>
      <c r="D63" s="206">
        <v>110.4</v>
      </c>
      <c r="E63" s="44">
        <f t="shared" si="6"/>
        <v>62.863803447979642</v>
      </c>
      <c r="F63" s="45">
        <v>4.29</v>
      </c>
      <c r="G63" s="45">
        <f t="shared" si="1"/>
        <v>269.68571679183265</v>
      </c>
    </row>
    <row r="64" spans="1:7" ht="15" x14ac:dyDescent="0.25">
      <c r="A64" s="37">
        <f t="shared" si="7"/>
        <v>17</v>
      </c>
      <c r="B64" s="72" t="str">
        <f>'[1]Под 1 и 2'!A22</f>
        <v>1/ 17</v>
      </c>
      <c r="C64" s="85" t="s">
        <v>126</v>
      </c>
      <c r="D64" s="206">
        <v>79.3</v>
      </c>
      <c r="E64" s="44">
        <f t="shared" si="6"/>
        <v>45.154887802760733</v>
      </c>
      <c r="F64" s="45">
        <v>4.29</v>
      </c>
      <c r="G64" s="45">
        <f t="shared" si="1"/>
        <v>193.71446867384356</v>
      </c>
    </row>
    <row r="65" spans="1:7" ht="15" x14ac:dyDescent="0.25">
      <c r="A65" s="37">
        <f t="shared" si="7"/>
        <v>18</v>
      </c>
      <c r="B65" s="72" t="str">
        <f>'[1]Под 1 и 2'!A23</f>
        <v>1/ 18</v>
      </c>
      <c r="C65" s="85" t="s">
        <v>127</v>
      </c>
      <c r="D65" s="206">
        <f>50.5</f>
        <v>50.5</v>
      </c>
      <c r="E65" s="44">
        <f t="shared" si="6"/>
        <v>28.755634729374744</v>
      </c>
      <c r="F65" s="45">
        <v>4.29</v>
      </c>
      <c r="G65" s="45">
        <f t="shared" si="1"/>
        <v>123.36167298901765</v>
      </c>
    </row>
    <row r="66" spans="1:7" ht="15" x14ac:dyDescent="0.25">
      <c r="A66" s="37">
        <f t="shared" si="7"/>
        <v>19</v>
      </c>
      <c r="B66" s="72" t="str">
        <f>'[1]Под 1 и 2'!A24</f>
        <v>1/ 19</v>
      </c>
      <c r="C66" s="85" t="s">
        <v>128</v>
      </c>
      <c r="D66" s="206">
        <v>48</v>
      </c>
      <c r="E66" s="44">
        <f t="shared" si="6"/>
        <v>27.332088455643319</v>
      </c>
      <c r="F66" s="45">
        <v>4.29</v>
      </c>
      <c r="G66" s="45">
        <f t="shared" si="1"/>
        <v>117.25465947470984</v>
      </c>
    </row>
    <row r="67" spans="1:7" ht="15" x14ac:dyDescent="0.25">
      <c r="A67" s="37">
        <f t="shared" si="7"/>
        <v>20</v>
      </c>
      <c r="B67" s="72" t="str">
        <f>'[1]Под 1 и 2'!A25</f>
        <v>1/ 20</v>
      </c>
      <c r="C67" s="86" t="s">
        <v>129</v>
      </c>
      <c r="D67" s="206">
        <v>110.8</v>
      </c>
      <c r="E67" s="44">
        <f t="shared" si="6"/>
        <v>63.091570851776666</v>
      </c>
      <c r="F67" s="45">
        <v>4.29</v>
      </c>
      <c r="G67" s="45">
        <f t="shared" si="1"/>
        <v>270.66283895412192</v>
      </c>
    </row>
    <row r="68" spans="1:7" ht="15" x14ac:dyDescent="0.25">
      <c r="A68" s="37">
        <f t="shared" si="7"/>
        <v>21</v>
      </c>
      <c r="B68" s="72" t="str">
        <f>'[1]Под 1 и 2'!A26</f>
        <v>1/ 21</v>
      </c>
      <c r="C68" s="86" t="s">
        <v>130</v>
      </c>
      <c r="D68" s="206">
        <v>79.400000000000006</v>
      </c>
      <c r="E68" s="44">
        <f t="shared" si="6"/>
        <v>45.211829653709991</v>
      </c>
      <c r="F68" s="45">
        <v>4.29</v>
      </c>
      <c r="G68" s="45">
        <f t="shared" si="1"/>
        <v>193.95874921441586</v>
      </c>
    </row>
    <row r="69" spans="1:7" ht="15" x14ac:dyDescent="0.25">
      <c r="A69" s="37">
        <f t="shared" si="7"/>
        <v>22</v>
      </c>
      <c r="B69" s="72" t="str">
        <f>'[1]Под 1 и 2'!A27</f>
        <v>1/ 22</v>
      </c>
      <c r="C69" s="86" t="s">
        <v>131</v>
      </c>
      <c r="D69" s="206">
        <v>51.8</v>
      </c>
      <c r="E69" s="44">
        <f t="shared" si="6"/>
        <v>29.495878791715086</v>
      </c>
      <c r="F69" s="45">
        <v>4.29</v>
      </c>
      <c r="G69" s="45">
        <f t="shared" si="1"/>
        <v>126.53732001645771</v>
      </c>
    </row>
    <row r="70" spans="1:7" ht="15" x14ac:dyDescent="0.25">
      <c r="A70" s="37">
        <f t="shared" si="7"/>
        <v>23</v>
      </c>
      <c r="B70" s="72" t="str">
        <f>'[1]Под 1 и 2'!A28</f>
        <v>1/ 23</v>
      </c>
      <c r="C70" s="86" t="s">
        <v>132</v>
      </c>
      <c r="D70" s="206">
        <v>48.3</v>
      </c>
      <c r="E70" s="44">
        <f t="shared" si="6"/>
        <v>27.502914008491093</v>
      </c>
      <c r="F70" s="45">
        <v>4.29</v>
      </c>
      <c r="G70" s="45">
        <f t="shared" si="1"/>
        <v>117.98750109642678</v>
      </c>
    </row>
    <row r="71" spans="1:7" ht="15" x14ac:dyDescent="0.25">
      <c r="A71" s="37">
        <f t="shared" si="7"/>
        <v>24</v>
      </c>
      <c r="B71" s="72" t="str">
        <f>'[1]Под 1 и 2'!A29</f>
        <v>1/ 24</v>
      </c>
      <c r="C71" s="86" t="s">
        <v>133</v>
      </c>
      <c r="D71" s="206">
        <v>110.8</v>
      </c>
      <c r="E71" s="44">
        <f t="shared" si="6"/>
        <v>63.091570851776666</v>
      </c>
      <c r="F71" s="45">
        <v>4.29</v>
      </c>
      <c r="G71" s="45">
        <f t="shared" si="1"/>
        <v>270.66283895412192</v>
      </c>
    </row>
    <row r="72" spans="1:7" ht="15" x14ac:dyDescent="0.25">
      <c r="A72" s="37">
        <f t="shared" si="7"/>
        <v>25</v>
      </c>
      <c r="B72" s="72" t="str">
        <f>'[1]Под 1 и 2'!A30</f>
        <v>1/ 25</v>
      </c>
      <c r="C72" s="87" t="s">
        <v>134</v>
      </c>
      <c r="D72" s="206">
        <v>80.2</v>
      </c>
      <c r="E72" s="44">
        <f t="shared" si="6"/>
        <v>45.667364461304054</v>
      </c>
      <c r="F72" s="45">
        <v>4.29</v>
      </c>
      <c r="G72" s="45">
        <f t="shared" si="1"/>
        <v>195.91299353899439</v>
      </c>
    </row>
    <row r="73" spans="1:7" ht="15" x14ac:dyDescent="0.25">
      <c r="A73" s="37">
        <f t="shared" si="7"/>
        <v>26</v>
      </c>
      <c r="B73" s="72" t="str">
        <f>'[1]Под 1 и 2'!A31</f>
        <v>1/ 26</v>
      </c>
      <c r="C73" s="86" t="s">
        <v>135</v>
      </c>
      <c r="D73" s="206">
        <v>48.6</v>
      </c>
      <c r="E73" s="44">
        <f t="shared" si="6"/>
        <v>27.673739561338866</v>
      </c>
      <c r="F73" s="45">
        <v>4.29</v>
      </c>
      <c r="G73" s="45">
        <f t="shared" si="1"/>
        <v>118.72034271814374</v>
      </c>
    </row>
    <row r="74" spans="1:7" ht="15" x14ac:dyDescent="0.25">
      <c r="A74" s="37">
        <f t="shared" si="7"/>
        <v>27</v>
      </c>
      <c r="B74" s="72" t="str">
        <f>'[1]Под 1 и 2'!A32</f>
        <v>1/ 27</v>
      </c>
      <c r="C74" s="87" t="s">
        <v>136</v>
      </c>
      <c r="D74" s="206">
        <v>48.4</v>
      </c>
      <c r="E74" s="44">
        <f t="shared" si="6"/>
        <v>27.559855859440347</v>
      </c>
      <c r="F74" s="45">
        <v>4.29</v>
      </c>
      <c r="G74" s="45">
        <f t="shared" si="1"/>
        <v>118.23178163699909</v>
      </c>
    </row>
    <row r="75" spans="1:7" ht="15" x14ac:dyDescent="0.25">
      <c r="A75" s="37">
        <f t="shared" si="7"/>
        <v>28</v>
      </c>
      <c r="B75" s="72" t="str">
        <f>'[1]Под 1 и 2'!A33</f>
        <v>1/ 28</v>
      </c>
      <c r="C75" s="88" t="s">
        <v>137</v>
      </c>
      <c r="D75" s="206">
        <v>109.9</v>
      </c>
      <c r="E75" s="44">
        <f t="shared" si="6"/>
        <v>62.57909419323336</v>
      </c>
      <c r="F75" s="45">
        <v>4.29</v>
      </c>
      <c r="G75" s="45">
        <f t="shared" si="1"/>
        <v>268.46431408897109</v>
      </c>
    </row>
    <row r="76" spans="1:7" ht="15" x14ac:dyDescent="0.25">
      <c r="A76" s="37">
        <f t="shared" si="7"/>
        <v>29</v>
      </c>
      <c r="B76" s="72" t="str">
        <f>'[1]Под 1 и 2'!A34</f>
        <v>1/ 29</v>
      </c>
      <c r="C76" s="88" t="s">
        <v>138</v>
      </c>
      <c r="D76" s="206">
        <v>79.3</v>
      </c>
      <c r="E76" s="44">
        <f t="shared" si="6"/>
        <v>45.154887802760733</v>
      </c>
      <c r="F76" s="45">
        <v>4.29</v>
      </c>
      <c r="G76" s="45">
        <f t="shared" si="1"/>
        <v>193.71446867384356</v>
      </c>
    </row>
    <row r="77" spans="1:7" ht="15" x14ac:dyDescent="0.25">
      <c r="A77" s="37">
        <f t="shared" si="7"/>
        <v>30</v>
      </c>
      <c r="B77" s="72" t="str">
        <f>'[1]Под 1 и 2'!A35</f>
        <v>1/ 30</v>
      </c>
      <c r="C77" s="88" t="s">
        <v>139</v>
      </c>
      <c r="D77" s="206">
        <v>48.4</v>
      </c>
      <c r="E77" s="44">
        <f t="shared" si="6"/>
        <v>27.559855859440347</v>
      </c>
      <c r="F77" s="45">
        <v>4.29</v>
      </c>
      <c r="G77" s="45">
        <f t="shared" si="1"/>
        <v>118.23178163699909</v>
      </c>
    </row>
    <row r="78" spans="1:7" ht="15" x14ac:dyDescent="0.25">
      <c r="A78" s="37">
        <f t="shared" si="7"/>
        <v>31</v>
      </c>
      <c r="B78" s="72" t="str">
        <f>'[1]Под 1 и 2'!A36</f>
        <v>1/ 31</v>
      </c>
      <c r="C78" s="88" t="s">
        <v>140</v>
      </c>
      <c r="D78" s="206">
        <v>48.2</v>
      </c>
      <c r="E78" s="44">
        <f t="shared" si="6"/>
        <v>27.445972157541838</v>
      </c>
      <c r="F78" s="45">
        <v>4.29</v>
      </c>
      <c r="G78" s="45">
        <f t="shared" si="1"/>
        <v>117.74322055585449</v>
      </c>
    </row>
    <row r="79" spans="1:7" ht="15" x14ac:dyDescent="0.25">
      <c r="A79" s="37">
        <f t="shared" si="7"/>
        <v>32</v>
      </c>
      <c r="B79" s="72" t="str">
        <f>'[1]Под 1 и 2'!A37</f>
        <v>1/ 32</v>
      </c>
      <c r="C79" s="88" t="s">
        <v>141</v>
      </c>
      <c r="D79" s="206">
        <v>110.4</v>
      </c>
      <c r="E79" s="44">
        <f t="shared" si="6"/>
        <v>62.863803447979642</v>
      </c>
      <c r="F79" s="45">
        <v>4.29</v>
      </c>
      <c r="G79" s="45">
        <f t="shared" si="1"/>
        <v>269.68571679183265</v>
      </c>
    </row>
    <row r="80" spans="1:7" ht="15" x14ac:dyDescent="0.25">
      <c r="A80" s="37">
        <f t="shared" si="7"/>
        <v>33</v>
      </c>
      <c r="B80" s="72" t="str">
        <f>'[1]Под 1 и 2'!A38</f>
        <v>1/ 33</v>
      </c>
      <c r="C80" s="89" t="s">
        <v>142</v>
      </c>
      <c r="D80" s="206">
        <v>78.8</v>
      </c>
      <c r="E80" s="44">
        <f t="shared" si="6"/>
        <v>44.870178548014451</v>
      </c>
      <c r="F80" s="45">
        <v>4.29</v>
      </c>
      <c r="G80" s="45">
        <f t="shared" si="1"/>
        <v>192.493065970982</v>
      </c>
    </row>
    <row r="81" spans="1:13" ht="15" x14ac:dyDescent="0.25">
      <c r="A81" s="37">
        <f t="shared" si="7"/>
        <v>34</v>
      </c>
      <c r="B81" s="72" t="str">
        <f>'[1]Под 1 и 2'!A39</f>
        <v>1/ 34</v>
      </c>
      <c r="C81" s="89" t="s">
        <v>143</v>
      </c>
      <c r="D81" s="206">
        <v>50.3</v>
      </c>
      <c r="E81" s="44">
        <f t="shared" si="6"/>
        <v>28.641751027476229</v>
      </c>
      <c r="F81" s="45">
        <v>4.29</v>
      </c>
      <c r="G81" s="45">
        <f t="shared" si="1"/>
        <v>122.87311190787302</v>
      </c>
    </row>
    <row r="82" spans="1:13" ht="15" x14ac:dyDescent="0.25">
      <c r="A82" s="37">
        <f t="shared" si="7"/>
        <v>35</v>
      </c>
      <c r="B82" s="72" t="str">
        <f>'[1]Под 1 и 2'!A40</f>
        <v>1/ 35</v>
      </c>
      <c r="C82" s="89" t="s">
        <v>144</v>
      </c>
      <c r="D82" s="206">
        <v>49.1</v>
      </c>
      <c r="E82" s="44">
        <f t="shared" si="6"/>
        <v>27.958448816085149</v>
      </c>
      <c r="F82" s="45">
        <v>4.29</v>
      </c>
      <c r="G82" s="45">
        <f t="shared" si="1"/>
        <v>119.94174542100529</v>
      </c>
    </row>
    <row r="83" spans="1:13" ht="15" x14ac:dyDescent="0.25">
      <c r="A83" s="37">
        <f t="shared" si="7"/>
        <v>36</v>
      </c>
      <c r="B83" s="72" t="str">
        <f>'[1]Под 1 и 2'!A41</f>
        <v>1/ 36</v>
      </c>
      <c r="C83" s="89" t="s">
        <v>145</v>
      </c>
      <c r="D83" s="206">
        <v>109.1</v>
      </c>
      <c r="E83" s="44">
        <f t="shared" si="6"/>
        <v>62.123559385639297</v>
      </c>
      <c r="F83" s="45">
        <v>4.29</v>
      </c>
      <c r="G83" s="45">
        <f t="shared" si="1"/>
        <v>266.5100697643926</v>
      </c>
    </row>
    <row r="84" spans="1:13" ht="15" x14ac:dyDescent="0.25">
      <c r="A84" s="37">
        <f t="shared" si="7"/>
        <v>37</v>
      </c>
      <c r="B84" s="72" t="str">
        <f>'[1]Под 1 и 2'!A42</f>
        <v>1/ 37</v>
      </c>
      <c r="C84" s="89" t="s">
        <v>146</v>
      </c>
      <c r="D84" s="206">
        <v>78.3</v>
      </c>
      <c r="E84" s="44">
        <f t="shared" si="6"/>
        <v>44.585469293268169</v>
      </c>
      <c r="F84" s="45">
        <v>4.29</v>
      </c>
      <c r="G84" s="45">
        <f t="shared" si="1"/>
        <v>191.27166326812045</v>
      </c>
    </row>
    <row r="85" spans="1:13" ht="15" x14ac:dyDescent="0.25">
      <c r="A85" s="37">
        <f t="shared" si="7"/>
        <v>38</v>
      </c>
      <c r="B85" s="72" t="str">
        <f>'[1]Под 1 и 2'!A43</f>
        <v>1/ 38</v>
      </c>
      <c r="C85" s="90" t="s">
        <v>147</v>
      </c>
      <c r="D85" s="206">
        <v>49.1</v>
      </c>
      <c r="E85" s="44">
        <f t="shared" si="6"/>
        <v>27.958448816085149</v>
      </c>
      <c r="F85" s="45">
        <v>4.29</v>
      </c>
      <c r="G85" s="45">
        <f t="shared" ref="G85:G148" si="8">E85*F85</f>
        <v>119.94174542100529</v>
      </c>
    </row>
    <row r="86" spans="1:13" ht="15" x14ac:dyDescent="0.25">
      <c r="A86" s="37">
        <f t="shared" si="7"/>
        <v>39</v>
      </c>
      <c r="B86" s="72" t="str">
        <f>'[1]Под 1 и 2'!A44</f>
        <v>1/ 39</v>
      </c>
      <c r="C86" s="90" t="s">
        <v>148</v>
      </c>
      <c r="D86" s="206">
        <v>48.6</v>
      </c>
      <c r="E86" s="44">
        <f t="shared" si="6"/>
        <v>27.673739561338866</v>
      </c>
      <c r="F86" s="45">
        <v>4.29</v>
      </c>
      <c r="G86" s="45">
        <f t="shared" si="8"/>
        <v>118.72034271814374</v>
      </c>
    </row>
    <row r="87" spans="1:13" ht="15" x14ac:dyDescent="0.25">
      <c r="A87" s="37">
        <f t="shared" si="7"/>
        <v>40</v>
      </c>
      <c r="B87" s="72" t="str">
        <f>'[1]Под 1 и 2'!A45</f>
        <v>1/ 40</v>
      </c>
      <c r="C87" s="90" t="s">
        <v>149</v>
      </c>
      <c r="D87" s="206">
        <v>109.9</v>
      </c>
      <c r="E87" s="44">
        <f t="shared" si="6"/>
        <v>62.57909419323336</v>
      </c>
      <c r="F87" s="45">
        <v>4.29</v>
      </c>
      <c r="G87" s="45">
        <f t="shared" si="8"/>
        <v>268.46431408897109</v>
      </c>
    </row>
    <row r="88" spans="1:13" ht="15" x14ac:dyDescent="0.25">
      <c r="A88" s="37">
        <f t="shared" si="7"/>
        <v>41</v>
      </c>
      <c r="B88" s="72" t="str">
        <f>'[1]Под 1 и 2'!A46</f>
        <v>1/ 41</v>
      </c>
      <c r="C88" s="89" t="s">
        <v>150</v>
      </c>
      <c r="D88" s="206">
        <v>78.7</v>
      </c>
      <c r="E88" s="44">
        <f t="shared" si="6"/>
        <v>44.8132366970652</v>
      </c>
      <c r="F88" s="45">
        <v>4.29</v>
      </c>
      <c r="G88" s="45">
        <f t="shared" si="8"/>
        <v>192.2487854304097</v>
      </c>
    </row>
    <row r="89" spans="1:13" ht="15" x14ac:dyDescent="0.25">
      <c r="A89" s="37">
        <f t="shared" si="7"/>
        <v>42</v>
      </c>
      <c r="B89" s="72" t="str">
        <f>'[1]Под 1 и 2'!A47</f>
        <v>1/ 42</v>
      </c>
      <c r="C89" s="90" t="s">
        <v>151</v>
      </c>
      <c r="D89" s="206">
        <v>54.3</v>
      </c>
      <c r="E89" s="44">
        <f t="shared" si="6"/>
        <v>30.919425065446504</v>
      </c>
      <c r="F89" s="45">
        <v>4.29</v>
      </c>
      <c r="G89" s="45">
        <f t="shared" si="8"/>
        <v>132.64433353076549</v>
      </c>
    </row>
    <row r="90" spans="1:13" ht="15" x14ac:dyDescent="0.25">
      <c r="A90" s="37">
        <f t="shared" si="7"/>
        <v>43</v>
      </c>
      <c r="B90" s="72" t="str">
        <f>'[1]Под 1 и 2'!A48</f>
        <v>1/ 43</v>
      </c>
      <c r="C90" s="89" t="s">
        <v>152</v>
      </c>
      <c r="D90" s="206">
        <v>50.1</v>
      </c>
      <c r="E90" s="44">
        <f t="shared" si="6"/>
        <v>28.527867325577716</v>
      </c>
      <c r="F90" s="45">
        <v>4.29</v>
      </c>
      <c r="G90" s="45">
        <f t="shared" si="8"/>
        <v>122.3845508267284</v>
      </c>
    </row>
    <row r="91" spans="1:13" ht="15" x14ac:dyDescent="0.25">
      <c r="A91" s="37">
        <f t="shared" si="7"/>
        <v>44</v>
      </c>
      <c r="B91" s="72" t="str">
        <f>'[1]Под 1 и 2'!A49</f>
        <v>1/ 44</v>
      </c>
      <c r="C91" s="89" t="s">
        <v>153</v>
      </c>
      <c r="D91" s="206">
        <v>114.1</v>
      </c>
      <c r="E91" s="44">
        <f t="shared" si="6"/>
        <v>64.970651933102147</v>
      </c>
      <c r="F91" s="45">
        <v>4.29</v>
      </c>
      <c r="G91" s="45">
        <f t="shared" si="8"/>
        <v>278.72409679300819</v>
      </c>
    </row>
    <row r="92" spans="1:13" ht="15" x14ac:dyDescent="0.25">
      <c r="A92" s="37">
        <f t="shared" si="7"/>
        <v>45</v>
      </c>
      <c r="B92" s="72" t="str">
        <f>'[1]Под 1 и 2'!A50</f>
        <v>1/ 45</v>
      </c>
      <c r="C92" s="89" t="s">
        <v>154</v>
      </c>
      <c r="D92" s="206">
        <v>81.2</v>
      </c>
      <c r="E92" s="44">
        <f t="shared" si="6"/>
        <v>46.236782970796618</v>
      </c>
      <c r="F92" s="45">
        <v>4.29</v>
      </c>
      <c r="G92" s="45">
        <f t="shared" si="8"/>
        <v>198.35579894471749</v>
      </c>
    </row>
    <row r="93" spans="1:13" ht="15" x14ac:dyDescent="0.25">
      <c r="A93" s="37">
        <f t="shared" si="7"/>
        <v>46</v>
      </c>
      <c r="B93" s="72" t="str">
        <f>'[1]Под 1 и 2'!A51</f>
        <v>1/ 46</v>
      </c>
      <c r="C93" s="88" t="s">
        <v>155</v>
      </c>
      <c r="D93" s="206">
        <v>47.9</v>
      </c>
      <c r="E93" s="44">
        <f t="shared" si="6"/>
        <v>27.275146604694065</v>
      </c>
      <c r="F93" s="45">
        <v>4.29</v>
      </c>
      <c r="G93" s="45">
        <f t="shared" si="8"/>
        <v>117.01037893413753</v>
      </c>
      <c r="J93" t="s">
        <v>1698</v>
      </c>
    </row>
    <row r="94" spans="1:13" ht="39" x14ac:dyDescent="0.25">
      <c r="A94" s="37">
        <f t="shared" si="7"/>
        <v>47</v>
      </c>
      <c r="B94" s="72" t="str">
        <f>'[1]Под 1 и 2'!A52</f>
        <v>1/ 47</v>
      </c>
      <c r="C94" s="88" t="s">
        <v>156</v>
      </c>
      <c r="D94" s="206">
        <v>50.6</v>
      </c>
      <c r="E94" s="44">
        <f>D94/$A$5*$E$4</f>
        <v>28.812576580323999</v>
      </c>
      <c r="F94" s="45">
        <v>4.29</v>
      </c>
      <c r="G94" s="45">
        <f t="shared" si="8"/>
        <v>123.60595352958995</v>
      </c>
      <c r="I94" s="37" t="s">
        <v>1697</v>
      </c>
      <c r="J94" s="379" t="s">
        <v>1699</v>
      </c>
      <c r="K94" s="379" t="s">
        <v>1700</v>
      </c>
      <c r="L94" s="379" t="s">
        <v>1701</v>
      </c>
      <c r="M94" s="379" t="s">
        <v>1702</v>
      </c>
    </row>
    <row r="95" spans="1:13" ht="15.75" x14ac:dyDescent="0.25">
      <c r="A95" s="479">
        <f t="shared" si="7"/>
        <v>48</v>
      </c>
      <c r="B95" s="480" t="str">
        <f>'[1]Под 1 и 2'!A53</f>
        <v>1/ 48</v>
      </c>
      <c r="C95" s="481" t="s">
        <v>157</v>
      </c>
      <c r="D95" s="482">
        <v>114.2</v>
      </c>
      <c r="E95" s="44">
        <f>D95/$A$5*$E$4</f>
        <v>65.027593784051405</v>
      </c>
      <c r="F95" s="45">
        <v>4.29</v>
      </c>
      <c r="G95" s="483">
        <f t="shared" si="8"/>
        <v>278.96837733358052</v>
      </c>
      <c r="I95" s="617"/>
      <c r="J95" s="617">
        <v>1</v>
      </c>
      <c r="K95" s="617">
        <v>2</v>
      </c>
      <c r="L95" s="617" t="s">
        <v>1703</v>
      </c>
      <c r="M95" s="617">
        <v>4</v>
      </c>
    </row>
    <row r="96" spans="1:13" ht="15" x14ac:dyDescent="0.25">
      <c r="A96" s="37">
        <f t="shared" si="7"/>
        <v>49</v>
      </c>
      <c r="B96" s="72" t="str">
        <f>'[1]Под 1 и 2'!A54</f>
        <v>1/ 49</v>
      </c>
      <c r="C96" s="89" t="s">
        <v>158</v>
      </c>
      <c r="D96" s="206">
        <v>76.400000000000006</v>
      </c>
      <c r="E96" s="44">
        <f t="shared" ref="E96" si="9">D96/$A$5*$E$4</f>
        <v>43.503574125232291</v>
      </c>
      <c r="F96" s="45">
        <v>4.29</v>
      </c>
      <c r="G96" s="45">
        <f t="shared" si="8"/>
        <v>186.63033299724654</v>
      </c>
      <c r="I96" s="37" t="s">
        <v>1695</v>
      </c>
      <c r="J96" s="37">
        <v>536.04</v>
      </c>
      <c r="K96" s="37"/>
      <c r="L96" s="37">
        <f>J96</f>
        <v>536.04</v>
      </c>
      <c r="M96" s="37">
        <v>280.44</v>
      </c>
    </row>
    <row r="97" spans="1:13" ht="15" x14ac:dyDescent="0.25">
      <c r="A97" s="37">
        <f t="shared" si="7"/>
        <v>50</v>
      </c>
      <c r="B97" s="72" t="str">
        <f>'[1]Под 1 и 2'!A55</f>
        <v>1/ 50</v>
      </c>
      <c r="C97" s="91" t="s">
        <v>159</v>
      </c>
      <c r="D97" s="206">
        <v>51.1</v>
      </c>
      <c r="E97" s="44">
        <f t="shared" ref="E97:E127" si="10">D97/$A$5*$E$4</f>
        <v>29.097285835070284</v>
      </c>
      <c r="F97" s="45">
        <v>4.29</v>
      </c>
      <c r="G97" s="45">
        <f t="shared" si="8"/>
        <v>124.82735623245152</v>
      </c>
      <c r="I97" s="37" t="s">
        <v>1696</v>
      </c>
      <c r="J97" s="37">
        <v>262.19</v>
      </c>
      <c r="K97" s="37">
        <v>273.85000000000002</v>
      </c>
      <c r="L97" s="37">
        <f>J97-K97</f>
        <v>-11.660000000000025</v>
      </c>
      <c r="M97" s="37">
        <v>280.44</v>
      </c>
    </row>
    <row r="98" spans="1:13" ht="42" customHeight="1" x14ac:dyDescent="0.25">
      <c r="A98" s="37">
        <f t="shared" si="7"/>
        <v>51</v>
      </c>
      <c r="B98" s="72" t="str">
        <f>'[1]Под 1 и 2'!A62</f>
        <v>1/ 51</v>
      </c>
      <c r="C98" s="92" t="s">
        <v>160</v>
      </c>
      <c r="D98" s="206">
        <v>50.2</v>
      </c>
      <c r="E98" s="44">
        <f t="shared" si="10"/>
        <v>28.584809176526978</v>
      </c>
      <c r="F98" s="45">
        <v>4.29</v>
      </c>
      <c r="G98" s="45">
        <f t="shared" si="8"/>
        <v>122.62883136730073</v>
      </c>
      <c r="I98" s="379" t="s">
        <v>1704</v>
      </c>
      <c r="J98" s="37"/>
      <c r="K98" s="37">
        <f>M96+M97-L96-L97</f>
        <v>36.500000000000057</v>
      </c>
      <c r="L98" s="37"/>
      <c r="M98" s="37"/>
    </row>
    <row r="99" spans="1:13" ht="15" x14ac:dyDescent="0.25">
      <c r="A99" s="37">
        <f t="shared" si="7"/>
        <v>52</v>
      </c>
      <c r="B99" s="72" t="str">
        <f>'[1]Под 1 и 2'!A63</f>
        <v>1/ 52</v>
      </c>
      <c r="C99" s="92" t="s">
        <v>161</v>
      </c>
      <c r="D99" s="206">
        <v>114.4</v>
      </c>
      <c r="E99" s="44">
        <f t="shared" si="10"/>
        <v>65.14147748594992</v>
      </c>
      <c r="F99" s="45">
        <v>4.29</v>
      </c>
      <c r="G99" s="45">
        <f t="shared" si="8"/>
        <v>279.45693841472519</v>
      </c>
    </row>
    <row r="100" spans="1:13" ht="15" x14ac:dyDescent="0.25">
      <c r="A100" s="37">
        <f t="shared" si="7"/>
        <v>53</v>
      </c>
      <c r="B100" s="72" t="s">
        <v>162</v>
      </c>
      <c r="C100" s="92" t="s">
        <v>163</v>
      </c>
      <c r="D100" s="206">
        <v>81</v>
      </c>
      <c r="E100" s="44">
        <f t="shared" si="10"/>
        <v>46.122899268898109</v>
      </c>
      <c r="F100" s="45">
        <v>4.29</v>
      </c>
      <c r="G100" s="45">
        <f t="shared" si="8"/>
        <v>197.86723786357288</v>
      </c>
    </row>
    <row r="101" spans="1:13" ht="15" x14ac:dyDescent="0.25">
      <c r="A101" s="37">
        <f t="shared" si="7"/>
        <v>54</v>
      </c>
      <c r="B101" s="72" t="str">
        <f>'[1]Под 1 и 2'!A65</f>
        <v>1/ 54</v>
      </c>
      <c r="C101" s="93" t="s">
        <v>164</v>
      </c>
      <c r="D101" s="206">
        <v>50.8</v>
      </c>
      <c r="E101" s="44">
        <f t="shared" si="10"/>
        <v>28.926460282222511</v>
      </c>
      <c r="F101" s="45">
        <v>4.29</v>
      </c>
      <c r="G101" s="45">
        <f t="shared" si="8"/>
        <v>124.09451461073458</v>
      </c>
    </row>
    <row r="102" spans="1:13" ht="15" x14ac:dyDescent="0.25">
      <c r="A102" s="37">
        <f t="shared" si="7"/>
        <v>55</v>
      </c>
      <c r="B102" s="72" t="str">
        <f>'[1]Под 1 и 2'!A66</f>
        <v>1/ 55</v>
      </c>
      <c r="C102" s="92" t="s">
        <v>165</v>
      </c>
      <c r="D102" s="206">
        <v>50.8</v>
      </c>
      <c r="E102" s="44">
        <f t="shared" si="10"/>
        <v>28.926460282222511</v>
      </c>
      <c r="F102" s="45">
        <v>4.29</v>
      </c>
      <c r="G102" s="45">
        <f t="shared" si="8"/>
        <v>124.09451461073458</v>
      </c>
    </row>
    <row r="103" spans="1:13" ht="15" x14ac:dyDescent="0.25">
      <c r="A103" s="37">
        <f t="shared" si="7"/>
        <v>56</v>
      </c>
      <c r="B103" s="72" t="str">
        <f>'[1]Под 1 и 2'!A67</f>
        <v>1/ 56</v>
      </c>
      <c r="C103" s="88" t="s">
        <v>166</v>
      </c>
      <c r="D103" s="206">
        <v>114.4</v>
      </c>
      <c r="E103" s="44">
        <f t="shared" si="10"/>
        <v>65.14147748594992</v>
      </c>
      <c r="F103" s="45">
        <v>4.29</v>
      </c>
      <c r="G103" s="45">
        <f t="shared" si="8"/>
        <v>279.45693841472519</v>
      </c>
    </row>
    <row r="104" spans="1:13" ht="15" x14ac:dyDescent="0.25">
      <c r="A104" s="37">
        <f t="shared" si="7"/>
        <v>57</v>
      </c>
      <c r="B104" s="72" t="str">
        <f>'[1]Под 1 и 2'!A68</f>
        <v>1/ 57</v>
      </c>
      <c r="C104" s="88" t="s">
        <v>167</v>
      </c>
      <c r="D104" s="206">
        <v>82.7</v>
      </c>
      <c r="E104" s="44">
        <f t="shared" si="10"/>
        <v>47.090910735035472</v>
      </c>
      <c r="F104" s="45">
        <v>4.29</v>
      </c>
      <c r="G104" s="45">
        <f t="shared" si="8"/>
        <v>202.02000705330218</v>
      </c>
    </row>
    <row r="105" spans="1:13" ht="15" x14ac:dyDescent="0.25">
      <c r="A105" s="37">
        <f t="shared" si="7"/>
        <v>58</v>
      </c>
      <c r="B105" s="72" t="str">
        <f>'[1]Под 1 и 2'!A69</f>
        <v>1/ 58</v>
      </c>
      <c r="C105" s="88" t="s">
        <v>168</v>
      </c>
      <c r="D105" s="206">
        <v>51</v>
      </c>
      <c r="E105" s="44">
        <f t="shared" si="10"/>
        <v>29.040343984121026</v>
      </c>
      <c r="F105" s="45">
        <v>4.29</v>
      </c>
      <c r="G105" s="45">
        <f t="shared" si="8"/>
        <v>124.5830756918792</v>
      </c>
    </row>
    <row r="106" spans="1:13" ht="15" x14ac:dyDescent="0.25">
      <c r="A106" s="37">
        <f t="shared" si="7"/>
        <v>59</v>
      </c>
      <c r="B106" s="72" t="str">
        <f>'[1]Под 1 и 2'!A70</f>
        <v>1/ 59</v>
      </c>
      <c r="C106" s="88" t="s">
        <v>169</v>
      </c>
      <c r="D106" s="206">
        <v>54.7</v>
      </c>
      <c r="E106" s="44">
        <f t="shared" si="10"/>
        <v>31.147192469243535</v>
      </c>
      <c r="F106" s="45">
        <v>4.29</v>
      </c>
      <c r="G106" s="45">
        <f t="shared" si="8"/>
        <v>133.62145569305477</v>
      </c>
    </row>
    <row r="107" spans="1:13" ht="15" x14ac:dyDescent="0.25">
      <c r="A107" s="37">
        <f t="shared" si="7"/>
        <v>60</v>
      </c>
      <c r="B107" s="72" t="str">
        <f>'[1]Под 1 и 2'!A71</f>
        <v>1/ 60</v>
      </c>
      <c r="C107" s="88" t="s">
        <v>170</v>
      </c>
      <c r="D107" s="206">
        <v>120.3</v>
      </c>
      <c r="E107" s="44">
        <f t="shared" si="10"/>
        <v>68.501046691956063</v>
      </c>
      <c r="F107" s="45">
        <v>4.29</v>
      </c>
      <c r="G107" s="45">
        <f t="shared" si="8"/>
        <v>293.86949030849149</v>
      </c>
    </row>
    <row r="108" spans="1:13" ht="15" x14ac:dyDescent="0.25">
      <c r="A108" s="37">
        <f t="shared" si="7"/>
        <v>61</v>
      </c>
      <c r="B108" s="72" t="str">
        <f>'[1]Под 1 и 2'!A72</f>
        <v>1/ 61</v>
      </c>
      <c r="C108" s="94" t="s">
        <v>171</v>
      </c>
      <c r="D108" s="206">
        <f>84</f>
        <v>84</v>
      </c>
      <c r="E108" s="44">
        <f t="shared" si="10"/>
        <v>47.831154797375817</v>
      </c>
      <c r="F108" s="45">
        <v>4.29</v>
      </c>
      <c r="G108" s="45">
        <f t="shared" si="8"/>
        <v>205.19565408074226</v>
      </c>
    </row>
    <row r="109" spans="1:13" ht="15" x14ac:dyDescent="0.25">
      <c r="A109" s="37">
        <f t="shared" si="7"/>
        <v>62</v>
      </c>
      <c r="B109" s="72" t="str">
        <f>'[1]Под 1 и 2'!A73</f>
        <v>1/ 62</v>
      </c>
      <c r="C109" s="89" t="s">
        <v>172</v>
      </c>
      <c r="D109" s="206">
        <v>50.6</v>
      </c>
      <c r="E109" s="44">
        <f t="shared" si="10"/>
        <v>28.812576580323999</v>
      </c>
      <c r="F109" s="45">
        <v>4.29</v>
      </c>
      <c r="G109" s="45">
        <f t="shared" si="8"/>
        <v>123.60595352958995</v>
      </c>
    </row>
    <row r="110" spans="1:13" ht="15" x14ac:dyDescent="0.25">
      <c r="A110" s="37">
        <f t="shared" si="7"/>
        <v>63</v>
      </c>
      <c r="B110" s="72" t="str">
        <f>'[1]Под 1 и 2'!A74</f>
        <v>1/ 63</v>
      </c>
      <c r="C110" s="92" t="s">
        <v>173</v>
      </c>
      <c r="D110" s="206">
        <v>50.2</v>
      </c>
      <c r="E110" s="44">
        <f t="shared" si="10"/>
        <v>28.584809176526978</v>
      </c>
      <c r="F110" s="45">
        <v>4.29</v>
      </c>
      <c r="G110" s="45">
        <f t="shared" si="8"/>
        <v>122.62883136730073</v>
      </c>
    </row>
    <row r="111" spans="1:13" ht="15" x14ac:dyDescent="0.25">
      <c r="A111" s="37">
        <f t="shared" si="7"/>
        <v>64</v>
      </c>
      <c r="B111" s="72" t="str">
        <f>'[1]Под 1 и 2'!A75</f>
        <v>1/ 64</v>
      </c>
      <c r="C111" s="88" t="s">
        <v>174</v>
      </c>
      <c r="D111" s="206">
        <v>119.9</v>
      </c>
      <c r="E111" s="44">
        <f t="shared" si="10"/>
        <v>68.273279288159046</v>
      </c>
      <c r="F111" s="45">
        <v>4.29</v>
      </c>
      <c r="G111" s="45">
        <f t="shared" si="8"/>
        <v>292.89236814620233</v>
      </c>
    </row>
    <row r="112" spans="1:13" ht="15" x14ac:dyDescent="0.25">
      <c r="A112" s="37">
        <f t="shared" si="7"/>
        <v>65</v>
      </c>
      <c r="B112" s="72" t="str">
        <f>'[1]Под 1 и 2'!A77</f>
        <v xml:space="preserve">1/ 65 </v>
      </c>
      <c r="C112" s="93" t="s">
        <v>175</v>
      </c>
      <c r="D112" s="206">
        <v>82.8</v>
      </c>
      <c r="E112" s="44">
        <f t="shared" si="10"/>
        <v>47.147852585984722</v>
      </c>
      <c r="F112" s="45">
        <v>4.29</v>
      </c>
      <c r="G112" s="45">
        <f t="shared" si="8"/>
        <v>202.26428759387446</v>
      </c>
    </row>
    <row r="113" spans="1:7" ht="15" x14ac:dyDescent="0.25">
      <c r="A113" s="37">
        <f t="shared" si="7"/>
        <v>66</v>
      </c>
      <c r="B113" s="72" t="str">
        <f>'[1]Под 1 и 2'!A78</f>
        <v>1/ 66</v>
      </c>
      <c r="C113" s="87" t="s">
        <v>176</v>
      </c>
      <c r="D113" s="206">
        <v>50.6</v>
      </c>
      <c r="E113" s="44">
        <f t="shared" si="10"/>
        <v>28.812576580323999</v>
      </c>
      <c r="F113" s="45">
        <v>4.29</v>
      </c>
      <c r="G113" s="45">
        <f t="shared" si="8"/>
        <v>123.60595352958995</v>
      </c>
    </row>
    <row r="114" spans="1:7" ht="15" x14ac:dyDescent="0.25">
      <c r="A114" s="37">
        <f t="shared" ref="A114:A179" si="11">A113+1</f>
        <v>67</v>
      </c>
      <c r="B114" s="72" t="str">
        <f>'[1]Под 1 и 2'!A79</f>
        <v>1/ 67</v>
      </c>
      <c r="C114" s="93" t="s">
        <v>177</v>
      </c>
      <c r="D114" s="206">
        <v>50.7</v>
      </c>
      <c r="E114" s="44">
        <f t="shared" si="10"/>
        <v>28.86951843127326</v>
      </c>
      <c r="F114" s="45">
        <v>4.29</v>
      </c>
      <c r="G114" s="45">
        <f t="shared" si="8"/>
        <v>123.85023407016229</v>
      </c>
    </row>
    <row r="115" spans="1:7" ht="15" x14ac:dyDescent="0.25">
      <c r="A115" s="37">
        <f t="shared" si="11"/>
        <v>68</v>
      </c>
      <c r="B115" s="72" t="str">
        <f>'[1]Под 1 и 2'!A80</f>
        <v>1/ 68</v>
      </c>
      <c r="C115" s="87" t="s">
        <v>178</v>
      </c>
      <c r="D115" s="206">
        <v>120.9</v>
      </c>
      <c r="E115" s="44">
        <f t="shared" si="10"/>
        <v>68.84269779765161</v>
      </c>
      <c r="F115" s="45">
        <v>4.29</v>
      </c>
      <c r="G115" s="45">
        <f t="shared" si="8"/>
        <v>295.33517355192544</v>
      </c>
    </row>
    <row r="116" spans="1:7" ht="15" x14ac:dyDescent="0.25">
      <c r="A116" s="37">
        <f t="shared" si="11"/>
        <v>69</v>
      </c>
      <c r="B116" s="72" t="str">
        <f>'[1]Под 1 и 2'!A81</f>
        <v xml:space="preserve">2/ 69 </v>
      </c>
      <c r="C116" s="87" t="s">
        <v>179</v>
      </c>
      <c r="D116" s="210">
        <v>107.1</v>
      </c>
      <c r="E116" s="44">
        <f t="shared" si="10"/>
        <v>60.984722366654161</v>
      </c>
      <c r="F116" s="45">
        <v>4.29</v>
      </c>
      <c r="G116" s="45">
        <f t="shared" si="8"/>
        <v>261.62445895294633</v>
      </c>
    </row>
    <row r="117" spans="1:7" ht="15" x14ac:dyDescent="0.25">
      <c r="A117" s="37">
        <f t="shared" si="11"/>
        <v>70</v>
      </c>
      <c r="B117" s="72" t="str">
        <f>'[1]Под 1 и 2'!A82</f>
        <v>2/ 70</v>
      </c>
      <c r="C117" s="87" t="s">
        <v>180</v>
      </c>
      <c r="D117" s="206">
        <v>48.8</v>
      </c>
      <c r="E117" s="44">
        <f t="shared" si="10"/>
        <v>27.787623263237375</v>
      </c>
      <c r="F117" s="45">
        <v>4.29</v>
      </c>
      <c r="G117" s="45">
        <f t="shared" si="8"/>
        <v>119.20890379928834</v>
      </c>
    </row>
    <row r="118" spans="1:7" ht="15" x14ac:dyDescent="0.25">
      <c r="A118" s="37">
        <f t="shared" si="11"/>
        <v>71</v>
      </c>
      <c r="B118" s="72" t="str">
        <f>'[1]Под 1 и 2'!A83</f>
        <v>2/ 71</v>
      </c>
      <c r="C118" s="87" t="s">
        <v>181</v>
      </c>
      <c r="D118" s="206">
        <v>47.3</v>
      </c>
      <c r="E118" s="44">
        <f t="shared" si="10"/>
        <v>26.933495498998518</v>
      </c>
      <c r="F118" s="45">
        <v>4.29</v>
      </c>
      <c r="G118" s="45">
        <f t="shared" si="8"/>
        <v>115.54469569070365</v>
      </c>
    </row>
    <row r="119" spans="1:7" ht="15" x14ac:dyDescent="0.25">
      <c r="A119" s="37">
        <f t="shared" si="11"/>
        <v>72</v>
      </c>
      <c r="B119" s="72" t="str">
        <f>'[1]Под 1 и 2'!A84</f>
        <v>2/ 72</v>
      </c>
      <c r="C119" s="87" t="s">
        <v>182</v>
      </c>
      <c r="D119" s="206">
        <v>80.8</v>
      </c>
      <c r="E119" s="44">
        <f t="shared" si="10"/>
        <v>46.009015566999587</v>
      </c>
      <c r="F119" s="45">
        <v>4.29</v>
      </c>
      <c r="G119" s="45">
        <f t="shared" si="8"/>
        <v>197.37867678242822</v>
      </c>
    </row>
    <row r="120" spans="1:7" ht="15" x14ac:dyDescent="0.25">
      <c r="A120" s="37">
        <f t="shared" si="11"/>
        <v>73</v>
      </c>
      <c r="B120" s="72" t="str">
        <f>'[1]Под 1 и 2'!A85</f>
        <v>2/ 73</v>
      </c>
      <c r="C120" s="87" t="s">
        <v>183</v>
      </c>
      <c r="D120" s="206">
        <v>106.9</v>
      </c>
      <c r="E120" s="44">
        <f t="shared" si="10"/>
        <v>60.870838664755645</v>
      </c>
      <c r="F120" s="45">
        <v>4.29</v>
      </c>
      <c r="G120" s="45">
        <f t="shared" si="8"/>
        <v>261.13589787180172</v>
      </c>
    </row>
    <row r="121" spans="1:7" ht="15" x14ac:dyDescent="0.25">
      <c r="A121" s="37">
        <f t="shared" si="11"/>
        <v>74</v>
      </c>
      <c r="B121" s="72" t="str">
        <f>'[1]Под 1 и 2'!A86</f>
        <v>2/ 74</v>
      </c>
      <c r="C121" s="87" t="s">
        <v>184</v>
      </c>
      <c r="D121" s="206">
        <v>48.6</v>
      </c>
      <c r="E121" s="44">
        <f t="shared" si="10"/>
        <v>27.673739561338866</v>
      </c>
      <c r="F121" s="45">
        <v>4.29</v>
      </c>
      <c r="G121" s="45">
        <f t="shared" si="8"/>
        <v>118.72034271814374</v>
      </c>
    </row>
    <row r="122" spans="1:7" ht="15" x14ac:dyDescent="0.25">
      <c r="A122" s="37">
        <f t="shared" si="11"/>
        <v>75</v>
      </c>
      <c r="B122" s="72" t="str">
        <f>'[1]Под 1 и 2'!A87</f>
        <v>2/ 75</v>
      </c>
      <c r="C122" s="149" t="s">
        <v>185</v>
      </c>
      <c r="D122" s="206">
        <v>48.4</v>
      </c>
      <c r="E122" s="44">
        <f t="shared" si="10"/>
        <v>27.559855859440347</v>
      </c>
      <c r="F122" s="45">
        <v>4.29</v>
      </c>
      <c r="G122" s="45">
        <f t="shared" si="8"/>
        <v>118.23178163699909</v>
      </c>
    </row>
    <row r="123" spans="1:7" ht="15" x14ac:dyDescent="0.25">
      <c r="A123" s="37">
        <f t="shared" si="11"/>
        <v>76</v>
      </c>
      <c r="B123" s="72" t="str">
        <f>'[1]Под 1 и 2'!A88</f>
        <v>2/ 76</v>
      </c>
      <c r="C123" s="87" t="s">
        <v>991</v>
      </c>
      <c r="D123" s="523">
        <v>80.5</v>
      </c>
      <c r="E123" s="44">
        <f t="shared" si="10"/>
        <v>45.83819001415182</v>
      </c>
      <c r="F123" s="45">
        <v>4.29</v>
      </c>
      <c r="G123" s="45">
        <f t="shared" si="8"/>
        <v>196.6458351607113</v>
      </c>
    </row>
    <row r="124" spans="1:7" ht="15" x14ac:dyDescent="0.25">
      <c r="A124" s="37">
        <f t="shared" si="11"/>
        <v>77</v>
      </c>
      <c r="B124" s="72" t="str">
        <f>'[1]Под 1 и 2'!A89</f>
        <v>2/ 77</v>
      </c>
      <c r="C124" s="524" t="s">
        <v>186</v>
      </c>
      <c r="D124" s="211">
        <v>108.5</v>
      </c>
      <c r="E124" s="44">
        <f t="shared" si="10"/>
        <v>61.781908279943764</v>
      </c>
      <c r="F124" s="45">
        <v>4.29</v>
      </c>
      <c r="G124" s="45">
        <f t="shared" si="8"/>
        <v>265.04438652095877</v>
      </c>
    </row>
    <row r="125" spans="1:7" ht="15" x14ac:dyDescent="0.25">
      <c r="A125" s="37">
        <f t="shared" si="11"/>
        <v>78</v>
      </c>
      <c r="B125" s="72" t="str">
        <f>'[1]Под 1 и 2'!A90</f>
        <v>2/ 78</v>
      </c>
      <c r="C125" s="88" t="s">
        <v>187</v>
      </c>
      <c r="D125" s="210">
        <v>48.4</v>
      </c>
      <c r="E125" s="44">
        <f t="shared" si="10"/>
        <v>27.559855859440347</v>
      </c>
      <c r="F125" s="45">
        <v>4.29</v>
      </c>
      <c r="G125" s="45">
        <f t="shared" si="8"/>
        <v>118.23178163699909</v>
      </c>
    </row>
    <row r="126" spans="1:7" ht="15" x14ac:dyDescent="0.25">
      <c r="A126" s="37">
        <f t="shared" si="11"/>
        <v>79</v>
      </c>
      <c r="B126" s="72" t="str">
        <f>'[1]Под 1 и 2'!A91</f>
        <v>2/ 79</v>
      </c>
      <c r="C126" s="88" t="s">
        <v>188</v>
      </c>
      <c r="D126" s="206">
        <v>48.9</v>
      </c>
      <c r="E126" s="44">
        <f t="shared" si="10"/>
        <v>27.844565114186633</v>
      </c>
      <c r="F126" s="45">
        <v>4.29</v>
      </c>
      <c r="G126" s="45">
        <f t="shared" si="8"/>
        <v>119.45318433986066</v>
      </c>
    </row>
    <row r="127" spans="1:7" ht="15" x14ac:dyDescent="0.25">
      <c r="A127" s="37">
        <f t="shared" si="11"/>
        <v>80</v>
      </c>
      <c r="B127" s="72" t="str">
        <f>'[1]Под 1 и 2'!A92</f>
        <v>2/ 80</v>
      </c>
      <c r="C127" s="88" t="s">
        <v>189</v>
      </c>
      <c r="D127" s="206">
        <v>80.2</v>
      </c>
      <c r="E127" s="44">
        <f t="shared" si="10"/>
        <v>45.667364461304054</v>
      </c>
      <c r="F127" s="45">
        <v>4.29</v>
      </c>
      <c r="G127" s="45">
        <f t="shared" si="8"/>
        <v>195.91299353899439</v>
      </c>
    </row>
    <row r="128" spans="1:7" ht="15" x14ac:dyDescent="0.25">
      <c r="A128" s="37">
        <f t="shared" si="11"/>
        <v>81</v>
      </c>
      <c r="B128" s="72" t="str">
        <f>'[1]Под 1 и 2'!A93</f>
        <v>2/ 81</v>
      </c>
      <c r="C128" s="88" t="s">
        <v>190</v>
      </c>
      <c r="D128" s="206">
        <v>107</v>
      </c>
      <c r="E128" s="44">
        <f t="shared" ref="E128:E159" si="12">D128/$A$5*$E$4</f>
        <v>60.927780515704903</v>
      </c>
      <c r="F128" s="45">
        <v>4.29</v>
      </c>
      <c r="G128" s="45">
        <f t="shared" si="8"/>
        <v>261.38017841237405</v>
      </c>
    </row>
    <row r="129" spans="1:7" ht="15" x14ac:dyDescent="0.25">
      <c r="A129" s="37">
        <f t="shared" si="11"/>
        <v>82</v>
      </c>
      <c r="B129" s="72" t="str">
        <f>'[1]Под 1 и 2'!A94</f>
        <v>2/ 82</v>
      </c>
      <c r="C129" s="88" t="s">
        <v>191</v>
      </c>
      <c r="D129" s="206">
        <v>48.8</v>
      </c>
      <c r="E129" s="44">
        <f t="shared" si="12"/>
        <v>27.787623263237375</v>
      </c>
      <c r="F129" s="45">
        <v>4.29</v>
      </c>
      <c r="G129" s="45">
        <f t="shared" si="8"/>
        <v>119.20890379928834</v>
      </c>
    </row>
    <row r="130" spans="1:7" ht="15" x14ac:dyDescent="0.25">
      <c r="A130" s="37">
        <f t="shared" si="11"/>
        <v>83</v>
      </c>
      <c r="B130" s="72" t="str">
        <f>'[1]Под 1 и 2'!A95</f>
        <v>2/ 83</v>
      </c>
      <c r="C130" s="89" t="s">
        <v>192</v>
      </c>
      <c r="D130" s="206">
        <v>48.9</v>
      </c>
      <c r="E130" s="44">
        <f t="shared" si="12"/>
        <v>27.844565114186633</v>
      </c>
      <c r="F130" s="45">
        <v>4.29</v>
      </c>
      <c r="G130" s="45">
        <f t="shared" si="8"/>
        <v>119.45318433986066</v>
      </c>
    </row>
    <row r="131" spans="1:7" ht="15" x14ac:dyDescent="0.25">
      <c r="A131" s="37">
        <f t="shared" si="11"/>
        <v>84</v>
      </c>
      <c r="B131" s="72" t="str">
        <f>'[1]Под 1 и 2'!A96</f>
        <v>2/ 84</v>
      </c>
      <c r="C131" s="89" t="s">
        <v>193</v>
      </c>
      <c r="D131" s="206">
        <v>80.400000000000006</v>
      </c>
      <c r="E131" s="44">
        <f t="shared" si="12"/>
        <v>45.781248163202569</v>
      </c>
      <c r="F131" s="45">
        <v>4.29</v>
      </c>
      <c r="G131" s="45">
        <f t="shared" si="8"/>
        <v>196.40155462013902</v>
      </c>
    </row>
    <row r="132" spans="1:7" ht="15" x14ac:dyDescent="0.25">
      <c r="A132" s="37">
        <f t="shared" si="11"/>
        <v>85</v>
      </c>
      <c r="B132" s="72" t="str">
        <f>'[1]Под 1 и 2'!A97</f>
        <v>2/ 85</v>
      </c>
      <c r="C132" s="89" t="s">
        <v>194</v>
      </c>
      <c r="D132" s="206">
        <v>106.7</v>
      </c>
      <c r="E132" s="44">
        <f t="shared" si="12"/>
        <v>60.756954962857137</v>
      </c>
      <c r="F132" s="45">
        <v>4.29</v>
      </c>
      <c r="G132" s="45">
        <f t="shared" si="8"/>
        <v>260.64733679065711</v>
      </c>
    </row>
    <row r="133" spans="1:7" ht="15" x14ac:dyDescent="0.25">
      <c r="A133" s="37">
        <f t="shared" si="11"/>
        <v>86</v>
      </c>
      <c r="B133" s="72" t="str">
        <f>'[1]Под 1 и 2'!A98</f>
        <v>2/ 86</v>
      </c>
      <c r="C133" s="89" t="s">
        <v>195</v>
      </c>
      <c r="D133" s="206">
        <v>48.7</v>
      </c>
      <c r="E133" s="44">
        <f t="shared" si="12"/>
        <v>27.730681412288121</v>
      </c>
      <c r="F133" s="45">
        <v>4.29</v>
      </c>
      <c r="G133" s="45">
        <f t="shared" si="8"/>
        <v>118.96462325871605</v>
      </c>
    </row>
    <row r="134" spans="1:7" ht="15" x14ac:dyDescent="0.25">
      <c r="A134" s="37">
        <f t="shared" si="11"/>
        <v>87</v>
      </c>
      <c r="B134" s="72" t="str">
        <f>'[1]Под 1 и 2'!A99</f>
        <v>2/ 87</v>
      </c>
      <c r="C134" s="89" t="s">
        <v>196</v>
      </c>
      <c r="D134" s="206">
        <v>48.8</v>
      </c>
      <c r="E134" s="44">
        <f t="shared" si="12"/>
        <v>27.787623263237375</v>
      </c>
      <c r="F134" s="45">
        <v>4.29</v>
      </c>
      <c r="G134" s="45">
        <f t="shared" si="8"/>
        <v>119.20890379928834</v>
      </c>
    </row>
    <row r="135" spans="1:7" ht="15" x14ac:dyDescent="0.25">
      <c r="A135" s="37">
        <f t="shared" si="11"/>
        <v>88</v>
      </c>
      <c r="B135" s="72" t="str">
        <f>'[1]Под 1 и 2'!A100</f>
        <v>2/ 88</v>
      </c>
      <c r="C135" s="90" t="s">
        <v>197</v>
      </c>
      <c r="D135" s="206">
        <v>80.3</v>
      </c>
      <c r="E135" s="44">
        <f t="shared" si="12"/>
        <v>45.724306312253304</v>
      </c>
      <c r="F135" s="45">
        <v>4.29</v>
      </c>
      <c r="G135" s="45">
        <f t="shared" si="8"/>
        <v>196.15727407956669</v>
      </c>
    </row>
    <row r="136" spans="1:7" ht="15" x14ac:dyDescent="0.25">
      <c r="A136" s="37">
        <f t="shared" si="11"/>
        <v>89</v>
      </c>
      <c r="B136" s="72" t="str">
        <f>'[1]Под 1 и 2'!A101</f>
        <v>2/ 89</v>
      </c>
      <c r="C136" s="90" t="s">
        <v>198</v>
      </c>
      <c r="D136" s="206">
        <v>107.1</v>
      </c>
      <c r="E136" s="44">
        <f t="shared" si="12"/>
        <v>60.984722366654161</v>
      </c>
      <c r="F136" s="45">
        <v>4.29</v>
      </c>
      <c r="G136" s="45">
        <f t="shared" si="8"/>
        <v>261.62445895294633</v>
      </c>
    </row>
    <row r="137" spans="1:7" ht="15" x14ac:dyDescent="0.25">
      <c r="A137" s="37">
        <f t="shared" si="11"/>
        <v>90</v>
      </c>
      <c r="B137" s="72" t="str">
        <f>'[1]Под 1 и 2'!A102</f>
        <v>2/ 90</v>
      </c>
      <c r="C137" s="90" t="s">
        <v>199</v>
      </c>
      <c r="D137" s="206">
        <v>48.8</v>
      </c>
      <c r="E137" s="44">
        <f t="shared" si="12"/>
        <v>27.787623263237375</v>
      </c>
      <c r="F137" s="45">
        <v>4.29</v>
      </c>
      <c r="G137" s="45">
        <f t="shared" si="8"/>
        <v>119.20890379928834</v>
      </c>
    </row>
    <row r="138" spans="1:7" ht="15" x14ac:dyDescent="0.25">
      <c r="A138" s="37">
        <f t="shared" si="11"/>
        <v>91</v>
      </c>
      <c r="B138" s="72" t="str">
        <f>'[1]Под 1 и 2'!A103</f>
        <v>2/ 91</v>
      </c>
      <c r="C138" s="89" t="s">
        <v>200</v>
      </c>
      <c r="D138" s="206">
        <v>48.4</v>
      </c>
      <c r="E138" s="44">
        <f t="shared" si="12"/>
        <v>27.559855859440347</v>
      </c>
      <c r="F138" s="45">
        <v>4.29</v>
      </c>
      <c r="G138" s="45">
        <f t="shared" si="8"/>
        <v>118.23178163699909</v>
      </c>
    </row>
    <row r="139" spans="1:7" ht="15" x14ac:dyDescent="0.25">
      <c r="A139" s="37">
        <f t="shared" si="11"/>
        <v>92</v>
      </c>
      <c r="B139" s="72" t="str">
        <f>'[1]Под 1 и 2'!A104</f>
        <v>2/ 92</v>
      </c>
      <c r="C139" s="89" t="s">
        <v>201</v>
      </c>
      <c r="D139" s="206">
        <v>80.5</v>
      </c>
      <c r="E139" s="44">
        <f t="shared" si="12"/>
        <v>45.83819001415182</v>
      </c>
      <c r="F139" s="45">
        <v>4.29</v>
      </c>
      <c r="G139" s="45">
        <f t="shared" si="8"/>
        <v>196.6458351607113</v>
      </c>
    </row>
    <row r="140" spans="1:7" ht="15" x14ac:dyDescent="0.25">
      <c r="A140" s="37">
        <f t="shared" si="11"/>
        <v>93</v>
      </c>
      <c r="B140" s="72" t="str">
        <f>'[1]Под 1 и 2'!A105</f>
        <v>2/ 93</v>
      </c>
      <c r="C140" s="89" t="s">
        <v>202</v>
      </c>
      <c r="D140" s="206">
        <v>108.7</v>
      </c>
      <c r="E140" s="44">
        <f t="shared" si="12"/>
        <v>61.895791981842272</v>
      </c>
      <c r="F140" s="45">
        <v>4.29</v>
      </c>
      <c r="G140" s="45">
        <f t="shared" si="8"/>
        <v>265.53294760210338</v>
      </c>
    </row>
    <row r="141" spans="1:7" ht="15" x14ac:dyDescent="0.25">
      <c r="A141" s="37">
        <f t="shared" si="11"/>
        <v>94</v>
      </c>
      <c r="B141" s="72" t="str">
        <f>'[1]Под 1 и 2'!A106</f>
        <v>2/ 94</v>
      </c>
      <c r="C141" s="95" t="s">
        <v>203</v>
      </c>
      <c r="D141" s="206">
        <v>50.5</v>
      </c>
      <c r="E141" s="44">
        <f t="shared" si="12"/>
        <v>28.755634729374744</v>
      </c>
      <c r="F141" s="45">
        <v>4.29</v>
      </c>
      <c r="G141" s="45">
        <f t="shared" si="8"/>
        <v>123.36167298901765</v>
      </c>
    </row>
    <row r="142" spans="1:7" ht="15" x14ac:dyDescent="0.25">
      <c r="A142" s="37">
        <f t="shared" si="11"/>
        <v>95</v>
      </c>
      <c r="B142" s="72" t="str">
        <f>'[1]Под 1 и 2'!A107</f>
        <v>2/ 95</v>
      </c>
      <c r="C142" s="95" t="s">
        <v>204</v>
      </c>
      <c r="D142" s="206">
        <v>50.7</v>
      </c>
      <c r="E142" s="44">
        <f t="shared" si="12"/>
        <v>28.86951843127326</v>
      </c>
      <c r="F142" s="45">
        <v>4.29</v>
      </c>
      <c r="G142" s="45">
        <f t="shared" si="8"/>
        <v>123.85023407016229</v>
      </c>
    </row>
    <row r="143" spans="1:7" ht="15" x14ac:dyDescent="0.25">
      <c r="A143" s="37">
        <f t="shared" si="11"/>
        <v>96</v>
      </c>
      <c r="B143" s="72" t="str">
        <f>'[1]Под 1 и 2'!A108</f>
        <v>2/ 96</v>
      </c>
      <c r="C143" s="88" t="s">
        <v>205</v>
      </c>
      <c r="D143" s="206">
        <v>80.400000000000006</v>
      </c>
      <c r="E143" s="44">
        <f t="shared" si="12"/>
        <v>45.781248163202569</v>
      </c>
      <c r="F143" s="45">
        <v>4.29</v>
      </c>
      <c r="G143" s="45">
        <f t="shared" si="8"/>
        <v>196.40155462013902</v>
      </c>
    </row>
    <row r="144" spans="1:7" ht="15" x14ac:dyDescent="0.25">
      <c r="A144" s="37">
        <f t="shared" si="11"/>
        <v>97</v>
      </c>
      <c r="B144" s="72" t="str">
        <f>'[1]Под 1 и 2'!A109</f>
        <v>2/ 97</v>
      </c>
      <c r="C144" s="88" t="s">
        <v>206</v>
      </c>
      <c r="D144" s="206">
        <v>108.7</v>
      </c>
      <c r="E144" s="44">
        <f t="shared" si="12"/>
        <v>61.895791981842272</v>
      </c>
      <c r="F144" s="45">
        <v>4.29</v>
      </c>
      <c r="G144" s="45">
        <f t="shared" si="8"/>
        <v>265.53294760210338</v>
      </c>
    </row>
    <row r="145" spans="1:7" ht="15" x14ac:dyDescent="0.25">
      <c r="A145" s="37">
        <f t="shared" si="11"/>
        <v>98</v>
      </c>
      <c r="B145" s="72" t="str">
        <f>'[1]Под 1 и 2'!A110</f>
        <v>2/ 98</v>
      </c>
      <c r="C145" s="88" t="s">
        <v>207</v>
      </c>
      <c r="D145" s="206">
        <v>50.6</v>
      </c>
      <c r="E145" s="44">
        <f t="shared" si="12"/>
        <v>28.812576580323999</v>
      </c>
      <c r="F145" s="45">
        <v>4.29</v>
      </c>
      <c r="G145" s="45">
        <f t="shared" si="8"/>
        <v>123.60595352958995</v>
      </c>
    </row>
    <row r="146" spans="1:7" ht="15" x14ac:dyDescent="0.25">
      <c r="A146" s="37">
        <f t="shared" si="11"/>
        <v>99</v>
      </c>
      <c r="B146" s="72" t="str">
        <f>'[1]Под 1 и 2'!A111</f>
        <v>2/ 99</v>
      </c>
      <c r="C146" s="95" t="s">
        <v>208</v>
      </c>
      <c r="D146" s="206">
        <v>51</v>
      </c>
      <c r="E146" s="44">
        <f t="shared" si="12"/>
        <v>29.040343984121026</v>
      </c>
      <c r="F146" s="45">
        <v>4.29</v>
      </c>
      <c r="G146" s="45">
        <f t="shared" si="8"/>
        <v>124.5830756918792</v>
      </c>
    </row>
    <row r="147" spans="1:7" ht="15" x14ac:dyDescent="0.25">
      <c r="A147" s="37">
        <f t="shared" si="11"/>
        <v>100</v>
      </c>
      <c r="B147" s="72" t="str">
        <f>'[1]Под 1 и 2'!A112</f>
        <v>2/ 100</v>
      </c>
      <c r="C147" s="91" t="s">
        <v>209</v>
      </c>
      <c r="D147" s="206">
        <v>80.3</v>
      </c>
      <c r="E147" s="44">
        <f t="shared" si="12"/>
        <v>45.724306312253304</v>
      </c>
      <c r="F147" s="45">
        <v>4.29</v>
      </c>
      <c r="G147" s="45">
        <f t="shared" si="8"/>
        <v>196.15727407956669</v>
      </c>
    </row>
    <row r="148" spans="1:7" ht="15" x14ac:dyDescent="0.25">
      <c r="A148" s="37">
        <f t="shared" si="11"/>
        <v>101</v>
      </c>
      <c r="B148" s="72" t="str">
        <f>'[1]Под 1 и 2'!A121</f>
        <v>2/ 101</v>
      </c>
      <c r="C148" s="92" t="s">
        <v>210</v>
      </c>
      <c r="D148" s="206">
        <v>112.7</v>
      </c>
      <c r="E148" s="44">
        <f t="shared" si="12"/>
        <v>64.173466019812551</v>
      </c>
      <c r="F148" s="45">
        <v>4.29</v>
      </c>
      <c r="G148" s="45">
        <f t="shared" si="8"/>
        <v>275.30416922499586</v>
      </c>
    </row>
    <row r="149" spans="1:7" ht="15" x14ac:dyDescent="0.25">
      <c r="A149" s="37">
        <f t="shared" si="11"/>
        <v>102</v>
      </c>
      <c r="B149" s="72" t="str">
        <f>'[1]Под 1 и 2'!A122</f>
        <v>2/ 102</v>
      </c>
      <c r="C149" s="81" t="s">
        <v>211</v>
      </c>
      <c r="D149" s="206">
        <v>50.7</v>
      </c>
      <c r="E149" s="44">
        <f t="shared" si="12"/>
        <v>28.86951843127326</v>
      </c>
      <c r="F149" s="45">
        <v>4.29</v>
      </c>
      <c r="G149" s="45">
        <f t="shared" ref="G149:G212" si="13">E149*F149</f>
        <v>123.85023407016229</v>
      </c>
    </row>
    <row r="150" spans="1:7" ht="15" x14ac:dyDescent="0.25">
      <c r="A150" s="37">
        <f t="shared" si="11"/>
        <v>103</v>
      </c>
      <c r="B150" s="72" t="str">
        <f>'[1]Под 1 и 2'!A123</f>
        <v>2/ 103</v>
      </c>
      <c r="C150" s="37" t="s">
        <v>176</v>
      </c>
      <c r="D150" s="206">
        <v>50.9</v>
      </c>
      <c r="E150" s="44">
        <f t="shared" si="12"/>
        <v>28.983402133171772</v>
      </c>
      <c r="F150" s="45">
        <v>4.29</v>
      </c>
      <c r="G150" s="45">
        <f t="shared" si="13"/>
        <v>124.3387951513069</v>
      </c>
    </row>
    <row r="151" spans="1:7" ht="15" x14ac:dyDescent="0.25">
      <c r="A151" s="37">
        <f t="shared" si="11"/>
        <v>104</v>
      </c>
      <c r="B151" s="72" t="str">
        <f>'[1]Под 1 и 2'!A124</f>
        <v>2/ 104</v>
      </c>
      <c r="C151" s="94" t="s">
        <v>212</v>
      </c>
      <c r="D151" s="206">
        <v>81</v>
      </c>
      <c r="E151" s="44">
        <f t="shared" si="12"/>
        <v>46.122899268898109</v>
      </c>
      <c r="F151" s="45">
        <v>4.29</v>
      </c>
      <c r="G151" s="45">
        <f t="shared" si="13"/>
        <v>197.86723786357288</v>
      </c>
    </row>
    <row r="152" spans="1:7" ht="15" x14ac:dyDescent="0.25">
      <c r="A152" s="37">
        <f t="shared" si="11"/>
        <v>105</v>
      </c>
      <c r="B152" s="72" t="str">
        <f>'[1]Под 1 и 2'!A125</f>
        <v>2/ 105</v>
      </c>
      <c r="C152" s="92" t="s">
        <v>213</v>
      </c>
      <c r="D152" s="206">
        <v>111.8</v>
      </c>
      <c r="E152" s="44">
        <f t="shared" si="12"/>
        <v>63.66098936126923</v>
      </c>
      <c r="F152" s="45">
        <v>4.29</v>
      </c>
      <c r="G152" s="45">
        <f t="shared" si="13"/>
        <v>273.10564435984497</v>
      </c>
    </row>
    <row r="153" spans="1:7" ht="15" x14ac:dyDescent="0.25">
      <c r="A153" s="37">
        <f t="shared" si="11"/>
        <v>106</v>
      </c>
      <c r="B153" s="72" t="str">
        <f>'[1]Под 1 и 2'!A126</f>
        <v>2/ 106</v>
      </c>
      <c r="C153" s="88" t="s">
        <v>214</v>
      </c>
      <c r="D153" s="206">
        <v>50.6</v>
      </c>
      <c r="E153" s="44">
        <f t="shared" si="12"/>
        <v>28.812576580323999</v>
      </c>
      <c r="F153" s="45">
        <v>4.29</v>
      </c>
      <c r="G153" s="45">
        <f t="shared" si="13"/>
        <v>123.60595352958995</v>
      </c>
    </row>
    <row r="154" spans="1:7" ht="15" x14ac:dyDescent="0.25">
      <c r="A154" s="37">
        <f t="shared" si="11"/>
        <v>107</v>
      </c>
      <c r="B154" s="72" t="str">
        <f>'[1]Под 1 и 2'!A127</f>
        <v>2/ 107</v>
      </c>
      <c r="C154" s="88" t="s">
        <v>215</v>
      </c>
      <c r="D154" s="206">
        <v>50.7</v>
      </c>
      <c r="E154" s="44">
        <f t="shared" si="12"/>
        <v>28.86951843127326</v>
      </c>
      <c r="F154" s="45">
        <v>4.29</v>
      </c>
      <c r="G154" s="45">
        <f t="shared" si="13"/>
        <v>123.85023407016229</v>
      </c>
    </row>
    <row r="155" spans="1:7" ht="15" x14ac:dyDescent="0.25">
      <c r="A155" s="37">
        <f t="shared" si="11"/>
        <v>108</v>
      </c>
      <c r="B155" s="72" t="str">
        <f>'[1]Под 1 и 2'!A128</f>
        <v>2/ 108</v>
      </c>
      <c r="C155" s="88" t="s">
        <v>215</v>
      </c>
      <c r="D155" s="206">
        <v>80.8</v>
      </c>
      <c r="E155" s="44">
        <f t="shared" si="12"/>
        <v>46.009015566999587</v>
      </c>
      <c r="F155" s="45">
        <v>4.29</v>
      </c>
      <c r="G155" s="45">
        <f t="shared" si="13"/>
        <v>197.37867678242822</v>
      </c>
    </row>
    <row r="156" spans="1:7" ht="15" x14ac:dyDescent="0.25">
      <c r="A156" s="37">
        <f t="shared" si="11"/>
        <v>109</v>
      </c>
      <c r="B156" s="72" t="str">
        <f>'[1]Под 1 и 2'!A129</f>
        <v>2/ 109</v>
      </c>
      <c r="C156" s="88" t="s">
        <v>216</v>
      </c>
      <c r="D156" s="206">
        <v>112</v>
      </c>
      <c r="E156" s="44">
        <f t="shared" si="12"/>
        <v>63.774873063167753</v>
      </c>
      <c r="F156" s="45">
        <v>4.29</v>
      </c>
      <c r="G156" s="45">
        <f t="shared" si="13"/>
        <v>273.59420544098964</v>
      </c>
    </row>
    <row r="157" spans="1:7" ht="15" x14ac:dyDescent="0.25">
      <c r="A157" s="37">
        <f t="shared" si="11"/>
        <v>110</v>
      </c>
      <c r="B157" s="72" t="str">
        <f>'[1]Под 1 и 2'!A130</f>
        <v>2/ 110</v>
      </c>
      <c r="C157" s="88" t="s">
        <v>217</v>
      </c>
      <c r="D157" s="210">
        <f>50.5</f>
        <v>50.5</v>
      </c>
      <c r="E157" s="44">
        <f t="shared" si="12"/>
        <v>28.755634729374744</v>
      </c>
      <c r="F157" s="45">
        <v>4.29</v>
      </c>
      <c r="G157" s="45">
        <f t="shared" si="13"/>
        <v>123.36167298901765</v>
      </c>
    </row>
    <row r="158" spans="1:7" ht="15" x14ac:dyDescent="0.25">
      <c r="A158" s="37">
        <f t="shared" si="11"/>
        <v>111</v>
      </c>
      <c r="B158" s="72" t="str">
        <f>'[1]Под 1 и 2'!A131</f>
        <v>2/ 111</v>
      </c>
      <c r="C158" s="92" t="s">
        <v>218</v>
      </c>
      <c r="D158" s="210">
        <v>50.1</v>
      </c>
      <c r="E158" s="44">
        <f t="shared" si="12"/>
        <v>28.527867325577716</v>
      </c>
      <c r="F158" s="45">
        <v>4.29</v>
      </c>
      <c r="G158" s="45">
        <f t="shared" si="13"/>
        <v>122.3845508267284</v>
      </c>
    </row>
    <row r="159" spans="1:7" ht="15" x14ac:dyDescent="0.25">
      <c r="A159" s="37">
        <f t="shared" si="11"/>
        <v>112</v>
      </c>
      <c r="B159" s="72" t="str">
        <f>'[1]Под 1 и 2'!A132</f>
        <v>2/ 112</v>
      </c>
      <c r="C159" s="92" t="s">
        <v>219</v>
      </c>
      <c r="D159" s="206">
        <v>80.400000000000006</v>
      </c>
      <c r="E159" s="44">
        <f t="shared" si="12"/>
        <v>45.781248163202569</v>
      </c>
      <c r="F159" s="45">
        <v>4.29</v>
      </c>
      <c r="G159" s="45">
        <f t="shared" si="13"/>
        <v>196.40155462013902</v>
      </c>
    </row>
    <row r="160" spans="1:7" ht="15" x14ac:dyDescent="0.25">
      <c r="A160" s="37">
        <f t="shared" si="11"/>
        <v>113</v>
      </c>
      <c r="B160" s="72" t="str">
        <f>'[1]Под 3'!A7</f>
        <v>3/ 113</v>
      </c>
      <c r="C160" s="37" t="s">
        <v>220</v>
      </c>
      <c r="D160" s="210">
        <v>72.599999999999994</v>
      </c>
      <c r="E160" s="44">
        <f t="shared" ref="E160:E191" si="14">D160/$A$5*$E$4</f>
        <v>41.339783789160521</v>
      </c>
      <c r="F160" s="45">
        <v>4.29</v>
      </c>
      <c r="G160" s="45">
        <f t="shared" si="13"/>
        <v>177.34767245549864</v>
      </c>
    </row>
    <row r="161" spans="1:7" ht="15" x14ac:dyDescent="0.25">
      <c r="A161" s="37">
        <f t="shared" si="11"/>
        <v>114</v>
      </c>
      <c r="B161" s="72" t="str">
        <f>'[1]Под 3'!A8</f>
        <v>3/ 114</v>
      </c>
      <c r="C161" s="96" t="s">
        <v>221</v>
      </c>
      <c r="D161" s="206">
        <v>50.9</v>
      </c>
      <c r="E161" s="44">
        <f t="shared" si="14"/>
        <v>28.983402133171772</v>
      </c>
      <c r="F161" s="45">
        <v>4.29</v>
      </c>
      <c r="G161" s="45">
        <f t="shared" si="13"/>
        <v>124.3387951513069</v>
      </c>
    </row>
    <row r="162" spans="1:7" ht="15" x14ac:dyDescent="0.25">
      <c r="A162" s="37">
        <f t="shared" si="11"/>
        <v>115</v>
      </c>
      <c r="B162" s="72" t="str">
        <f>'[1]Под 3'!A9</f>
        <v>3/ 115</v>
      </c>
      <c r="C162" s="96" t="s">
        <v>222</v>
      </c>
      <c r="D162" s="206">
        <v>49</v>
      </c>
      <c r="E162" s="44">
        <f t="shared" si="14"/>
        <v>27.901506965135887</v>
      </c>
      <c r="F162" s="45">
        <v>4.29</v>
      </c>
      <c r="G162" s="45">
        <f t="shared" si="13"/>
        <v>119.69746488043296</v>
      </c>
    </row>
    <row r="163" spans="1:7" ht="15" x14ac:dyDescent="0.25">
      <c r="A163" s="37">
        <f t="shared" si="11"/>
        <v>116</v>
      </c>
      <c r="B163" s="72" t="str">
        <f>'[1]Под 3'!A10</f>
        <v>3/ 116</v>
      </c>
      <c r="C163" s="92" t="s">
        <v>223</v>
      </c>
      <c r="D163" s="206">
        <v>73.400000000000006</v>
      </c>
      <c r="E163" s="44">
        <f t="shared" si="14"/>
        <v>41.795318596754583</v>
      </c>
      <c r="F163" s="45">
        <v>4.29</v>
      </c>
      <c r="G163" s="45">
        <f t="shared" si="13"/>
        <v>179.30191678007716</v>
      </c>
    </row>
    <row r="164" spans="1:7" ht="15" x14ac:dyDescent="0.25">
      <c r="A164" s="37">
        <f t="shared" si="11"/>
        <v>117</v>
      </c>
      <c r="B164" s="72" t="str">
        <f>'[1]Под 3'!A11</f>
        <v>3/ 117</v>
      </c>
      <c r="C164" s="88" t="s">
        <v>224</v>
      </c>
      <c r="D164" s="206">
        <v>118.6</v>
      </c>
      <c r="E164" s="44">
        <f t="shared" si="14"/>
        <v>67.533035225818708</v>
      </c>
      <c r="F164" s="45">
        <v>4.29</v>
      </c>
      <c r="G164" s="45">
        <f t="shared" si="13"/>
        <v>289.71672111876228</v>
      </c>
    </row>
    <row r="165" spans="1:7" ht="15" x14ac:dyDescent="0.25">
      <c r="A165" s="37">
        <f t="shared" si="11"/>
        <v>118</v>
      </c>
      <c r="B165" s="72" t="str">
        <f>'[1]Под 3'!A12</f>
        <v>3/ 118</v>
      </c>
      <c r="C165" s="88" t="s">
        <v>225</v>
      </c>
      <c r="D165" s="206">
        <v>120.6</v>
      </c>
      <c r="E165" s="44">
        <f t="shared" si="14"/>
        <v>68.671872244803836</v>
      </c>
      <c r="F165" s="45">
        <v>4.29</v>
      </c>
      <c r="G165" s="45">
        <f t="shared" si="13"/>
        <v>294.60233193020844</v>
      </c>
    </row>
    <row r="166" spans="1:7" ht="15" x14ac:dyDescent="0.25">
      <c r="A166" s="37">
        <f t="shared" si="11"/>
        <v>119</v>
      </c>
      <c r="B166" s="72" t="str">
        <f>'[1]Под 3'!A13</f>
        <v>3/ 119</v>
      </c>
      <c r="C166" s="92" t="s">
        <v>226</v>
      </c>
      <c r="D166" s="206">
        <v>71.599999999999994</v>
      </c>
      <c r="E166" s="44">
        <f t="shared" si="14"/>
        <v>40.770365279667949</v>
      </c>
      <c r="F166" s="45">
        <v>4.29</v>
      </c>
      <c r="G166" s="45">
        <f t="shared" si="13"/>
        <v>174.9048670497755</v>
      </c>
    </row>
    <row r="167" spans="1:7" ht="15" x14ac:dyDescent="0.25">
      <c r="A167" s="37">
        <f t="shared" si="11"/>
        <v>120</v>
      </c>
      <c r="B167" s="72" t="str">
        <f>'[1]Под 3'!A14</f>
        <v>3/ 120</v>
      </c>
      <c r="C167" s="88" t="s">
        <v>227</v>
      </c>
      <c r="D167" s="206">
        <v>72.8</v>
      </c>
      <c r="E167" s="44">
        <f t="shared" si="14"/>
        <v>41.453667491059036</v>
      </c>
      <c r="F167" s="45">
        <v>4.29</v>
      </c>
      <c r="G167" s="45">
        <f t="shared" si="13"/>
        <v>177.83623353664328</v>
      </c>
    </row>
    <row r="168" spans="1:7" ht="15" x14ac:dyDescent="0.25">
      <c r="A168" s="37">
        <f t="shared" si="11"/>
        <v>121</v>
      </c>
      <c r="B168" s="72" t="str">
        <f>'[1]Под 3'!A15</f>
        <v>3/ 121</v>
      </c>
      <c r="C168" s="87" t="s">
        <v>228</v>
      </c>
      <c r="D168" s="206">
        <v>120.7</v>
      </c>
      <c r="E168" s="44">
        <f t="shared" si="14"/>
        <v>68.728814095753108</v>
      </c>
      <c r="F168" s="45">
        <v>4.29</v>
      </c>
      <c r="G168" s="45">
        <f t="shared" si="13"/>
        <v>294.84661247078083</v>
      </c>
    </row>
    <row r="169" spans="1:7" ht="15" x14ac:dyDescent="0.25">
      <c r="A169" s="37">
        <f t="shared" si="11"/>
        <v>122</v>
      </c>
      <c r="B169" s="72" t="str">
        <f>'[1]Под 3'!A16</f>
        <v>3/ 122</v>
      </c>
      <c r="C169" s="92" t="s">
        <v>229</v>
      </c>
      <c r="D169" s="206">
        <v>120.9</v>
      </c>
      <c r="E169" s="44">
        <f t="shared" si="14"/>
        <v>68.84269779765161</v>
      </c>
      <c r="F169" s="45">
        <v>4.29</v>
      </c>
      <c r="G169" s="45">
        <f t="shared" si="13"/>
        <v>295.33517355192544</v>
      </c>
    </row>
    <row r="170" spans="1:7" ht="15" x14ac:dyDescent="0.25">
      <c r="A170" s="37">
        <f t="shared" si="11"/>
        <v>123</v>
      </c>
      <c r="B170" s="72" t="str">
        <f>'[1]Под 3'!A17</f>
        <v>3/ 123</v>
      </c>
      <c r="C170" s="81" t="s">
        <v>230</v>
      </c>
      <c r="D170" s="206">
        <v>71.7</v>
      </c>
      <c r="E170" s="44">
        <f t="shared" si="14"/>
        <v>40.827307130617207</v>
      </c>
      <c r="F170" s="45">
        <v>4.29</v>
      </c>
      <c r="G170" s="45">
        <f t="shared" si="13"/>
        <v>175.14914759034781</v>
      </c>
    </row>
    <row r="171" spans="1:7" ht="15" x14ac:dyDescent="0.25">
      <c r="A171" s="37">
        <f t="shared" si="11"/>
        <v>124</v>
      </c>
      <c r="B171" s="72" t="str">
        <f>'[1]Под 3'!A18</f>
        <v>3/ 124</v>
      </c>
      <c r="C171" s="96" t="s">
        <v>231</v>
      </c>
      <c r="D171" s="206">
        <v>73</v>
      </c>
      <c r="E171" s="44">
        <f t="shared" si="14"/>
        <v>41.567551192957552</v>
      </c>
      <c r="F171" s="45">
        <v>4.29</v>
      </c>
      <c r="G171" s="45">
        <f t="shared" si="13"/>
        <v>178.32479461778789</v>
      </c>
    </row>
    <row r="172" spans="1:7" ht="15" x14ac:dyDescent="0.25">
      <c r="A172" s="37">
        <f t="shared" si="11"/>
        <v>125</v>
      </c>
      <c r="B172" s="72" t="str">
        <f>'[1]Под 3'!A19</f>
        <v>3/ 125</v>
      </c>
      <c r="C172" s="81" t="s">
        <v>232</v>
      </c>
      <c r="D172" s="206">
        <v>119.8</v>
      </c>
      <c r="E172" s="44">
        <f t="shared" si="14"/>
        <v>68.216337437209788</v>
      </c>
      <c r="F172" s="45">
        <v>4.29</v>
      </c>
      <c r="G172" s="45">
        <f t="shared" si="13"/>
        <v>292.64808760563</v>
      </c>
    </row>
    <row r="173" spans="1:7" ht="15" x14ac:dyDescent="0.25">
      <c r="A173" s="37">
        <f t="shared" si="11"/>
        <v>126</v>
      </c>
      <c r="B173" s="72" t="str">
        <f>'[1]Под 3'!A20</f>
        <v>3/ 126</v>
      </c>
      <c r="C173" s="96" t="s">
        <v>233</v>
      </c>
      <c r="D173" s="206">
        <v>120.8</v>
      </c>
      <c r="E173" s="44">
        <f t="shared" si="14"/>
        <v>68.785755946702352</v>
      </c>
      <c r="F173" s="45">
        <v>4.29</v>
      </c>
      <c r="G173" s="45">
        <f t="shared" si="13"/>
        <v>295.0908930113531</v>
      </c>
    </row>
    <row r="174" spans="1:7" ht="15" x14ac:dyDescent="0.25">
      <c r="A174" s="37">
        <f t="shared" si="11"/>
        <v>127</v>
      </c>
      <c r="B174" s="72" t="str">
        <f>'[1]Под 3'!A21</f>
        <v>3/ 127</v>
      </c>
      <c r="C174" s="96" t="s">
        <v>234</v>
      </c>
      <c r="D174" s="206">
        <v>71.2</v>
      </c>
      <c r="E174" s="44">
        <f t="shared" si="14"/>
        <v>40.542597875870925</v>
      </c>
      <c r="F174" s="45">
        <v>4.29</v>
      </c>
      <c r="G174" s="45">
        <f t="shared" si="13"/>
        <v>173.92774488748626</v>
      </c>
    </row>
    <row r="175" spans="1:7" ht="15" x14ac:dyDescent="0.25">
      <c r="A175" s="37">
        <f t="shared" si="11"/>
        <v>128</v>
      </c>
      <c r="B175" s="72" t="str">
        <f>'[1]Под 3'!A22</f>
        <v>3/ 128</v>
      </c>
      <c r="C175" s="92" t="s">
        <v>235</v>
      </c>
      <c r="D175" s="206">
        <v>72.8</v>
      </c>
      <c r="E175" s="44">
        <f t="shared" si="14"/>
        <v>41.453667491059036</v>
      </c>
      <c r="F175" s="45">
        <v>4.29</v>
      </c>
      <c r="G175" s="45">
        <f t="shared" si="13"/>
        <v>177.83623353664328</v>
      </c>
    </row>
    <row r="176" spans="1:7" ht="15" x14ac:dyDescent="0.25">
      <c r="A176" s="37">
        <f t="shared" si="11"/>
        <v>129</v>
      </c>
      <c r="B176" s="72" t="str">
        <f>'[1]Под 3'!A23</f>
        <v>3/ 129</v>
      </c>
      <c r="C176" s="88" t="s">
        <v>236</v>
      </c>
      <c r="D176" s="206">
        <v>119.5</v>
      </c>
      <c r="E176" s="44">
        <f t="shared" si="14"/>
        <v>68.045511884362014</v>
      </c>
      <c r="F176" s="45">
        <v>4.29</v>
      </c>
      <c r="G176" s="45">
        <f t="shared" si="13"/>
        <v>291.91524598391305</v>
      </c>
    </row>
    <row r="177" spans="1:7" ht="15" x14ac:dyDescent="0.25">
      <c r="A177" s="37">
        <f t="shared" si="11"/>
        <v>130</v>
      </c>
      <c r="B177" s="72" t="str">
        <f>'[1]Под 3'!A24</f>
        <v>3/ 130</v>
      </c>
      <c r="C177" s="88" t="s">
        <v>237</v>
      </c>
      <c r="D177" s="206">
        <v>120.5</v>
      </c>
      <c r="E177" s="44">
        <f t="shared" si="14"/>
        <v>68.614930393854593</v>
      </c>
      <c r="F177" s="45">
        <v>4.29</v>
      </c>
      <c r="G177" s="45">
        <f t="shared" si="13"/>
        <v>294.35805138963622</v>
      </c>
    </row>
    <row r="178" spans="1:7" ht="15" x14ac:dyDescent="0.25">
      <c r="A178" s="37">
        <f>A177+1</f>
        <v>131</v>
      </c>
      <c r="B178" s="72" t="str">
        <f>'[1]Под 3'!A25</f>
        <v>3/ 131</v>
      </c>
      <c r="C178" s="92" t="s">
        <v>238</v>
      </c>
      <c r="D178" s="206">
        <v>75.099999999999994</v>
      </c>
      <c r="E178" s="44">
        <f t="shared" si="14"/>
        <v>42.763330062891939</v>
      </c>
      <c r="F178" s="45">
        <v>4.29</v>
      </c>
      <c r="G178" s="45">
        <f t="shared" si="13"/>
        <v>183.45468596980641</v>
      </c>
    </row>
    <row r="179" spans="1:7" ht="15" x14ac:dyDescent="0.25">
      <c r="A179" s="37">
        <f t="shared" si="11"/>
        <v>132</v>
      </c>
      <c r="B179" s="72" t="str">
        <f>'[1]Под 3'!A26</f>
        <v>3/ 132</v>
      </c>
      <c r="C179" s="88" t="s">
        <v>239</v>
      </c>
      <c r="D179" s="206">
        <v>73.2</v>
      </c>
      <c r="E179" s="44">
        <f t="shared" si="14"/>
        <v>41.681434894856068</v>
      </c>
      <c r="F179" s="45">
        <v>4.29</v>
      </c>
      <c r="G179" s="45">
        <f t="shared" si="13"/>
        <v>178.81335569893253</v>
      </c>
    </row>
    <row r="180" spans="1:7" ht="15" x14ac:dyDescent="0.25">
      <c r="A180" s="37">
        <f t="shared" ref="A180:A237" si="15">A179+1</f>
        <v>133</v>
      </c>
      <c r="B180" s="72" t="str">
        <f>'[1]Под 3'!A27</f>
        <v>3/ 133</v>
      </c>
      <c r="C180" s="92" t="s">
        <v>240</v>
      </c>
      <c r="D180" s="206">
        <v>119.4</v>
      </c>
      <c r="E180" s="44">
        <f t="shared" si="14"/>
        <v>67.98857003341277</v>
      </c>
      <c r="F180" s="45">
        <v>4.29</v>
      </c>
      <c r="G180" s="45">
        <f t="shared" si="13"/>
        <v>291.67096544334078</v>
      </c>
    </row>
    <row r="181" spans="1:7" ht="15" x14ac:dyDescent="0.25">
      <c r="A181" s="37">
        <f t="shared" si="15"/>
        <v>134</v>
      </c>
      <c r="B181" s="72" t="str">
        <f>'[1]Под 3'!A28</f>
        <v>3/ 134</v>
      </c>
      <c r="C181" s="81" t="s">
        <v>241</v>
      </c>
      <c r="D181" s="206">
        <v>120.6</v>
      </c>
      <c r="E181" s="44">
        <f t="shared" si="14"/>
        <v>68.671872244803836</v>
      </c>
      <c r="F181" s="45">
        <v>4.29</v>
      </c>
      <c r="G181" s="45">
        <f t="shared" si="13"/>
        <v>294.60233193020844</v>
      </c>
    </row>
    <row r="182" spans="1:7" ht="15" x14ac:dyDescent="0.25">
      <c r="A182" s="37">
        <f t="shared" si="15"/>
        <v>135</v>
      </c>
      <c r="B182" s="72" t="str">
        <f>'[1]Под 3'!A29</f>
        <v>3/ 135</v>
      </c>
      <c r="C182" s="97" t="s">
        <v>242</v>
      </c>
      <c r="D182" s="206">
        <v>73.5</v>
      </c>
      <c r="E182" s="44">
        <f t="shared" si="14"/>
        <v>41.852260447703834</v>
      </c>
      <c r="F182" s="45">
        <v>4.29</v>
      </c>
      <c r="G182" s="45">
        <f t="shared" si="13"/>
        <v>179.54619732064944</v>
      </c>
    </row>
    <row r="183" spans="1:7" ht="15" x14ac:dyDescent="0.25">
      <c r="A183" s="37">
        <f t="shared" si="15"/>
        <v>136</v>
      </c>
      <c r="B183" s="72" t="str">
        <f>'[1]Под 3'!A30</f>
        <v>3/ 136</v>
      </c>
      <c r="C183" s="96" t="s">
        <v>243</v>
      </c>
      <c r="D183" s="206">
        <v>72.900000000000006</v>
      </c>
      <c r="E183" s="44">
        <f t="shared" si="14"/>
        <v>41.510609342008294</v>
      </c>
      <c r="F183" s="45">
        <v>4.29</v>
      </c>
      <c r="G183" s="45">
        <f t="shared" si="13"/>
        <v>178.08051407721558</v>
      </c>
    </row>
    <row r="184" spans="1:7" ht="15" x14ac:dyDescent="0.25">
      <c r="A184" s="37">
        <f t="shared" si="15"/>
        <v>137</v>
      </c>
      <c r="B184" s="72" t="str">
        <f>'[1]Под 3'!A31</f>
        <v>3/ 137</v>
      </c>
      <c r="C184" s="98" t="s">
        <v>244</v>
      </c>
      <c r="D184" s="206">
        <v>179.7</v>
      </c>
      <c r="E184" s="44">
        <f t="shared" si="14"/>
        <v>102.32450615581467</v>
      </c>
      <c r="F184" s="45">
        <v>4.29</v>
      </c>
      <c r="G184" s="45">
        <f t="shared" si="13"/>
        <v>438.97213140844497</v>
      </c>
    </row>
    <row r="185" spans="1:7" ht="15" x14ac:dyDescent="0.25">
      <c r="A185" s="37">
        <f t="shared" si="15"/>
        <v>138</v>
      </c>
      <c r="B185" s="72" t="str">
        <f>'[1]Под 4 и 5'!A7</f>
        <v>4/ 138</v>
      </c>
      <c r="C185" s="81" t="s">
        <v>245</v>
      </c>
      <c r="D185" s="210">
        <v>106.2</v>
      </c>
      <c r="E185" s="44">
        <f t="shared" si="14"/>
        <v>60.472245708110847</v>
      </c>
      <c r="F185" s="45">
        <v>4.29</v>
      </c>
      <c r="G185" s="45">
        <f t="shared" si="13"/>
        <v>259.42593408779555</v>
      </c>
    </row>
    <row r="186" spans="1:7" ht="15" x14ac:dyDescent="0.25">
      <c r="A186" s="37">
        <f t="shared" si="15"/>
        <v>139</v>
      </c>
      <c r="B186" s="72" t="str">
        <f>'[1]Под 4 и 5'!A8</f>
        <v>4/ 139</v>
      </c>
      <c r="C186" s="96" t="s">
        <v>246</v>
      </c>
      <c r="D186" s="206">
        <f>72.7</f>
        <v>72.7</v>
      </c>
      <c r="E186" s="44">
        <f t="shared" si="14"/>
        <v>41.396725640109786</v>
      </c>
      <c r="F186" s="45">
        <v>4.29</v>
      </c>
      <c r="G186" s="45">
        <f t="shared" si="13"/>
        <v>177.59195299607097</v>
      </c>
    </row>
    <row r="187" spans="1:7" ht="15" x14ac:dyDescent="0.25">
      <c r="A187" s="37">
        <f t="shared" si="15"/>
        <v>140</v>
      </c>
      <c r="B187" s="72" t="str">
        <f>'[1]Под 4 и 5'!A9</f>
        <v>4/ 140</v>
      </c>
      <c r="C187" s="96" t="s">
        <v>247</v>
      </c>
      <c r="D187" s="206">
        <v>48.8</v>
      </c>
      <c r="E187" s="44">
        <f t="shared" si="14"/>
        <v>27.787623263237375</v>
      </c>
      <c r="F187" s="45">
        <v>4.29</v>
      </c>
      <c r="G187" s="45">
        <f t="shared" si="13"/>
        <v>119.20890379928834</v>
      </c>
    </row>
    <row r="188" spans="1:7" ht="15" x14ac:dyDescent="0.25">
      <c r="A188" s="37">
        <f t="shared" si="15"/>
        <v>141</v>
      </c>
      <c r="B188" s="72" t="str">
        <f>'[1]Под 4 и 5'!A10</f>
        <v>4/ 141</v>
      </c>
      <c r="C188" s="92" t="s">
        <v>248</v>
      </c>
      <c r="D188" s="206">
        <v>50.9</v>
      </c>
      <c r="E188" s="44">
        <f t="shared" si="14"/>
        <v>28.983402133171772</v>
      </c>
      <c r="F188" s="45">
        <v>4.29</v>
      </c>
      <c r="G188" s="45">
        <f t="shared" si="13"/>
        <v>124.3387951513069</v>
      </c>
    </row>
    <row r="189" spans="1:7" ht="15" x14ac:dyDescent="0.25">
      <c r="A189" s="37">
        <f t="shared" si="15"/>
        <v>142</v>
      </c>
      <c r="B189" s="72" t="str">
        <f>'[1]Под 4 и 5'!A11</f>
        <v>4/ 142-эт.3</v>
      </c>
      <c r="C189" s="88" t="s">
        <v>220</v>
      </c>
      <c r="D189" s="206">
        <v>57.9</v>
      </c>
      <c r="E189" s="44">
        <f t="shared" si="14"/>
        <v>32.969331699619758</v>
      </c>
      <c r="F189" s="45">
        <v>4.29</v>
      </c>
      <c r="G189" s="45">
        <f t="shared" si="13"/>
        <v>141.43843299136876</v>
      </c>
    </row>
    <row r="190" spans="1:7" ht="15" x14ac:dyDescent="0.25">
      <c r="A190" s="37">
        <f t="shared" si="15"/>
        <v>143</v>
      </c>
      <c r="B190" s="72" t="str">
        <f>'[1]Под 4 и 5'!A12</f>
        <v>4/ 143</v>
      </c>
      <c r="C190" s="88" t="s">
        <v>249</v>
      </c>
      <c r="D190" s="206">
        <v>106.2</v>
      </c>
      <c r="E190" s="44">
        <f t="shared" si="14"/>
        <v>60.472245708110847</v>
      </c>
      <c r="F190" s="45">
        <v>4.29</v>
      </c>
      <c r="G190" s="45">
        <f t="shared" si="13"/>
        <v>259.42593408779555</v>
      </c>
    </row>
    <row r="191" spans="1:7" ht="15" x14ac:dyDescent="0.25">
      <c r="A191" s="37">
        <f t="shared" si="15"/>
        <v>144</v>
      </c>
      <c r="B191" s="72" t="str">
        <f>'[1]Под 4 и 5'!A13</f>
        <v>4/ 144</v>
      </c>
      <c r="C191" s="92" t="s">
        <v>250</v>
      </c>
      <c r="D191" s="206">
        <v>73.599999999999994</v>
      </c>
      <c r="E191" s="44">
        <f t="shared" si="14"/>
        <v>41.909202298653092</v>
      </c>
      <c r="F191" s="45">
        <v>4.29</v>
      </c>
      <c r="G191" s="45">
        <f t="shared" si="13"/>
        <v>179.79047786122177</v>
      </c>
    </row>
    <row r="192" spans="1:7" ht="15" x14ac:dyDescent="0.25">
      <c r="A192" s="37">
        <f t="shared" si="15"/>
        <v>145</v>
      </c>
      <c r="B192" s="72" t="str">
        <f>'[1]Под 4 и 5'!A14</f>
        <v>4/ 145</v>
      </c>
      <c r="C192" s="88" t="s">
        <v>251</v>
      </c>
      <c r="D192" s="206">
        <v>73.900000000000006</v>
      </c>
      <c r="E192" s="44">
        <f t="shared" ref="E192:E223" si="16">D192/$A$5*$E$4</f>
        <v>42.080027851500866</v>
      </c>
      <c r="F192" s="45">
        <v>4.29</v>
      </c>
      <c r="G192" s="45">
        <f t="shared" si="13"/>
        <v>180.52331948293872</v>
      </c>
    </row>
    <row r="193" spans="1:7" ht="15" x14ac:dyDescent="0.25">
      <c r="A193" s="37">
        <f t="shared" si="15"/>
        <v>146</v>
      </c>
      <c r="B193" s="72" t="str">
        <f>'[1]Под 4 и 5'!A15</f>
        <v>4/ 146</v>
      </c>
      <c r="C193" s="88" t="s">
        <v>252</v>
      </c>
      <c r="D193" s="206">
        <v>105.6</v>
      </c>
      <c r="E193" s="44">
        <f t="shared" si="16"/>
        <v>60.1305946024153</v>
      </c>
      <c r="F193" s="45">
        <v>4.29</v>
      </c>
      <c r="G193" s="45">
        <f t="shared" si="13"/>
        <v>257.96025084436167</v>
      </c>
    </row>
    <row r="194" spans="1:7" ht="15" x14ac:dyDescent="0.25">
      <c r="A194" s="37">
        <f t="shared" si="15"/>
        <v>147</v>
      </c>
      <c r="B194" s="72" t="str">
        <f>'[1]Под 4 и 5'!A16</f>
        <v>4/ 147</v>
      </c>
      <c r="C194" s="92" t="s">
        <v>253</v>
      </c>
      <c r="D194" s="206">
        <v>104.5</v>
      </c>
      <c r="E194" s="44">
        <f t="shared" si="16"/>
        <v>59.504234241973478</v>
      </c>
      <c r="F194" s="45">
        <v>4.29</v>
      </c>
      <c r="G194" s="45">
        <f t="shared" si="13"/>
        <v>255.27316489806623</v>
      </c>
    </row>
    <row r="195" spans="1:7" ht="15" x14ac:dyDescent="0.25">
      <c r="A195" s="37">
        <f t="shared" si="15"/>
        <v>148</v>
      </c>
      <c r="B195" s="72" t="str">
        <f>'[1]Под 4 и 5'!A17</f>
        <v>4/ 148</v>
      </c>
      <c r="C195" s="81" t="s">
        <v>254</v>
      </c>
      <c r="D195" s="206">
        <v>73.8</v>
      </c>
      <c r="E195" s="44">
        <f t="shared" si="16"/>
        <v>42.023086000551608</v>
      </c>
      <c r="F195" s="45">
        <v>4.29</v>
      </c>
      <c r="G195" s="45">
        <f t="shared" si="13"/>
        <v>180.27903894236641</v>
      </c>
    </row>
    <row r="196" spans="1:7" ht="15" x14ac:dyDescent="0.25">
      <c r="A196" s="37">
        <f t="shared" si="15"/>
        <v>149</v>
      </c>
      <c r="B196" s="72" t="str">
        <f>'[1]Под 4 и 5'!A18</f>
        <v>4/ 149</v>
      </c>
      <c r="C196" s="96" t="s">
        <v>255</v>
      </c>
      <c r="D196" s="206">
        <v>74.900000000000006</v>
      </c>
      <c r="E196" s="44">
        <f t="shared" si="16"/>
        <v>42.649446360993437</v>
      </c>
      <c r="F196" s="45">
        <v>4.29</v>
      </c>
      <c r="G196" s="45">
        <f t="shared" si="13"/>
        <v>182.96612488866185</v>
      </c>
    </row>
    <row r="197" spans="1:7" ht="15" x14ac:dyDescent="0.25">
      <c r="A197" s="37">
        <f t="shared" si="15"/>
        <v>150</v>
      </c>
      <c r="B197" s="72" t="str">
        <f>'[1]Под 4 и 5'!A19</f>
        <v>4/ 150</v>
      </c>
      <c r="C197" s="81" t="s">
        <v>256</v>
      </c>
      <c r="D197" s="206">
        <v>105.5</v>
      </c>
      <c r="E197" s="44">
        <f t="shared" si="16"/>
        <v>60.073652751466049</v>
      </c>
      <c r="F197" s="45">
        <v>4.29</v>
      </c>
      <c r="G197" s="45">
        <f t="shared" si="13"/>
        <v>257.71597030378933</v>
      </c>
    </row>
    <row r="198" spans="1:7" ht="15" x14ac:dyDescent="0.25">
      <c r="A198" s="37">
        <f t="shared" si="15"/>
        <v>151</v>
      </c>
      <c r="B198" s="72" t="str">
        <f>'[1]Под 4 и 5'!A20</f>
        <v>4/ 151</v>
      </c>
      <c r="C198" s="96" t="s">
        <v>257</v>
      </c>
      <c r="D198" s="206">
        <v>106.3</v>
      </c>
      <c r="E198" s="44">
        <f t="shared" si="16"/>
        <v>60.529187559060105</v>
      </c>
      <c r="F198" s="45">
        <v>4.29</v>
      </c>
      <c r="G198" s="45">
        <f t="shared" si="13"/>
        <v>259.67021462836783</v>
      </c>
    </row>
    <row r="199" spans="1:7" ht="15" x14ac:dyDescent="0.25">
      <c r="A199" s="37">
        <f t="shared" si="15"/>
        <v>152</v>
      </c>
      <c r="B199" s="72" t="str">
        <f>'[1]Под 4 и 5'!A21</f>
        <v>4/ 152</v>
      </c>
      <c r="C199" s="96" t="s">
        <v>258</v>
      </c>
      <c r="D199" s="206">
        <v>74.900000000000006</v>
      </c>
      <c r="E199" s="44">
        <f t="shared" si="16"/>
        <v>42.649446360993437</v>
      </c>
      <c r="F199" s="45">
        <v>4.29</v>
      </c>
      <c r="G199" s="45">
        <f t="shared" si="13"/>
        <v>182.96612488866185</v>
      </c>
    </row>
    <row r="200" spans="1:7" ht="15" x14ac:dyDescent="0.25">
      <c r="A200" s="37">
        <f t="shared" si="15"/>
        <v>153</v>
      </c>
      <c r="B200" s="72" t="str">
        <f>'[1]Под 4 и 5'!A22</f>
        <v>4/ 153</v>
      </c>
      <c r="C200" s="92" t="s">
        <v>259</v>
      </c>
      <c r="D200" s="206">
        <v>78.599999999999994</v>
      </c>
      <c r="E200" s="44">
        <f t="shared" si="16"/>
        <v>44.756294846115935</v>
      </c>
      <c r="F200" s="45">
        <v>4.29</v>
      </c>
      <c r="G200" s="45">
        <f t="shared" si="13"/>
        <v>192.00450488983736</v>
      </c>
    </row>
    <row r="201" spans="1:7" ht="15" x14ac:dyDescent="0.25">
      <c r="A201" s="37">
        <f t="shared" si="15"/>
        <v>154</v>
      </c>
      <c r="B201" s="72" t="str">
        <f>'[1]Под 4 и 5'!A23</f>
        <v>4/ 154</v>
      </c>
      <c r="C201" s="88" t="s">
        <v>260</v>
      </c>
      <c r="D201" s="206">
        <v>105</v>
      </c>
      <c r="E201" s="44">
        <f t="shared" si="16"/>
        <v>59.788943496719767</v>
      </c>
      <c r="F201" s="45">
        <v>4.29</v>
      </c>
      <c r="G201" s="45">
        <f t="shared" si="13"/>
        <v>256.49456760092778</v>
      </c>
    </row>
    <row r="202" spans="1:7" ht="15" x14ac:dyDescent="0.25">
      <c r="A202" s="37">
        <f t="shared" si="15"/>
        <v>155</v>
      </c>
      <c r="B202" s="72" t="str">
        <f>'[1]Под 4 и 5'!A24</f>
        <v>4/ 155</v>
      </c>
      <c r="C202" s="88" t="s">
        <v>261</v>
      </c>
      <c r="D202" s="206">
        <f>106.3</f>
        <v>106.3</v>
      </c>
      <c r="E202" s="44">
        <f t="shared" si="16"/>
        <v>60.529187559060105</v>
      </c>
      <c r="F202" s="45">
        <v>4.29</v>
      </c>
      <c r="G202" s="45">
        <f t="shared" si="13"/>
        <v>259.67021462836783</v>
      </c>
    </row>
    <row r="203" spans="1:7" ht="15" x14ac:dyDescent="0.25">
      <c r="A203" s="37">
        <f t="shared" si="15"/>
        <v>156</v>
      </c>
      <c r="B203" s="72" t="str">
        <f>'[1]Под 4 и 5'!A25</f>
        <v>4/ 156</v>
      </c>
      <c r="C203" s="92" t="s">
        <v>262</v>
      </c>
      <c r="D203" s="206">
        <v>73.599999999999994</v>
      </c>
      <c r="E203" s="44">
        <f t="shared" si="16"/>
        <v>41.909202298653092</v>
      </c>
      <c r="F203" s="45">
        <v>4.29</v>
      </c>
      <c r="G203" s="45">
        <f t="shared" si="13"/>
        <v>179.79047786122177</v>
      </c>
    </row>
    <row r="204" spans="1:7" ht="15" x14ac:dyDescent="0.25">
      <c r="A204" s="37">
        <f t="shared" si="15"/>
        <v>157</v>
      </c>
      <c r="B204" s="72" t="str">
        <f>'[1]Под 4 и 5'!A26</f>
        <v>4/ 157</v>
      </c>
      <c r="C204" s="92" t="s">
        <v>263</v>
      </c>
      <c r="D204" s="206">
        <v>68.3</v>
      </c>
      <c r="E204" s="44">
        <f t="shared" si="16"/>
        <v>38.891284198342476</v>
      </c>
      <c r="F204" s="45">
        <v>4.29</v>
      </c>
      <c r="G204" s="45">
        <f t="shared" si="13"/>
        <v>166.84360921088921</v>
      </c>
    </row>
    <row r="205" spans="1:7" ht="15" x14ac:dyDescent="0.25">
      <c r="A205" s="37">
        <f t="shared" si="15"/>
        <v>158</v>
      </c>
      <c r="B205" s="72" t="str">
        <f>'[1]Под 4 и 5'!A27</f>
        <v>4/ 158</v>
      </c>
      <c r="C205" s="81" t="s">
        <v>168</v>
      </c>
      <c r="D205" s="206">
        <v>110.2</v>
      </c>
      <c r="E205" s="44">
        <f t="shared" si="16"/>
        <v>62.749919746081126</v>
      </c>
      <c r="F205" s="45">
        <v>4.29</v>
      </c>
      <c r="G205" s="45">
        <f t="shared" si="13"/>
        <v>269.19715571068804</v>
      </c>
    </row>
    <row r="206" spans="1:7" ht="15" x14ac:dyDescent="0.25">
      <c r="A206" s="37">
        <f t="shared" si="15"/>
        <v>159</v>
      </c>
      <c r="B206" s="72" t="str">
        <f>'[1]Под 4 и 5'!A28</f>
        <v>4/ 159</v>
      </c>
      <c r="C206" s="96" t="s">
        <v>264</v>
      </c>
      <c r="D206" s="206">
        <v>106.1</v>
      </c>
      <c r="E206" s="44">
        <f t="shared" si="16"/>
        <v>60.415303857161589</v>
      </c>
      <c r="F206" s="45">
        <v>4.29</v>
      </c>
      <c r="G206" s="45">
        <f t="shared" si="13"/>
        <v>259.18165354722322</v>
      </c>
    </row>
    <row r="207" spans="1:7" ht="15" x14ac:dyDescent="0.25">
      <c r="A207" s="37">
        <f t="shared" si="15"/>
        <v>160</v>
      </c>
      <c r="B207" s="72" t="str">
        <f>'[1]Под 4 и 5'!A29</f>
        <v>4/ 160</v>
      </c>
      <c r="C207" s="96" t="s">
        <v>265</v>
      </c>
      <c r="D207" s="206">
        <v>76.5</v>
      </c>
      <c r="E207" s="44">
        <f t="shared" si="16"/>
        <v>43.560515976181541</v>
      </c>
      <c r="F207" s="45">
        <v>4.29</v>
      </c>
      <c r="G207" s="45">
        <f t="shared" si="13"/>
        <v>186.87461353781882</v>
      </c>
    </row>
    <row r="208" spans="1:7" ht="15" x14ac:dyDescent="0.25">
      <c r="A208" s="37">
        <f t="shared" si="15"/>
        <v>161</v>
      </c>
      <c r="B208" s="72" t="str">
        <f>'[1]Под 4 и 5'!A30</f>
        <v>4/ 161</v>
      </c>
      <c r="C208" s="92" t="s">
        <v>266</v>
      </c>
      <c r="D208" s="206">
        <v>76</v>
      </c>
      <c r="E208" s="44">
        <f t="shared" si="16"/>
        <v>43.275806721435259</v>
      </c>
      <c r="F208" s="45">
        <v>4.29</v>
      </c>
      <c r="G208" s="45">
        <f t="shared" si="13"/>
        <v>185.65321083495726</v>
      </c>
    </row>
    <row r="209" spans="1:7" ht="15" x14ac:dyDescent="0.25">
      <c r="A209" s="37">
        <f t="shared" si="15"/>
        <v>162</v>
      </c>
      <c r="B209" s="72" t="str">
        <f>'[1]Под 4 и 5'!A31</f>
        <v>4/ 162</v>
      </c>
      <c r="C209" s="87" t="s">
        <v>267</v>
      </c>
      <c r="D209" s="206">
        <v>105.5</v>
      </c>
      <c r="E209" s="44">
        <f t="shared" si="16"/>
        <v>60.073652751466049</v>
      </c>
      <c r="F209" s="45">
        <v>4.29</v>
      </c>
      <c r="G209" s="45">
        <f t="shared" si="13"/>
        <v>257.71597030378933</v>
      </c>
    </row>
    <row r="210" spans="1:7" ht="15" x14ac:dyDescent="0.25">
      <c r="A210" s="37">
        <f t="shared" si="15"/>
        <v>163</v>
      </c>
      <c r="B210" s="72" t="str">
        <f>'[1]Под 4 и 5'!A32</f>
        <v>5/ 163</v>
      </c>
      <c r="C210" s="87" t="s">
        <v>268</v>
      </c>
      <c r="D210" s="210">
        <v>106.9</v>
      </c>
      <c r="E210" s="44">
        <f t="shared" si="16"/>
        <v>60.870838664755645</v>
      </c>
      <c r="F210" s="45">
        <v>4.29</v>
      </c>
      <c r="G210" s="45">
        <f t="shared" si="13"/>
        <v>261.13589787180172</v>
      </c>
    </row>
    <row r="211" spans="1:7" ht="15" x14ac:dyDescent="0.25">
      <c r="A211" s="37">
        <f t="shared" si="15"/>
        <v>164</v>
      </c>
      <c r="B211" s="72" t="str">
        <f>'[1]Под 4 и 5'!A33</f>
        <v>5/ 164</v>
      </c>
      <c r="C211" s="149" t="s">
        <v>268</v>
      </c>
      <c r="D211" s="206">
        <v>76.2</v>
      </c>
      <c r="E211" s="44">
        <f t="shared" si="16"/>
        <v>43.389690423333775</v>
      </c>
      <c r="F211" s="45">
        <v>4.29</v>
      </c>
      <c r="G211" s="45">
        <f t="shared" si="13"/>
        <v>186.1417719161019</v>
      </c>
    </row>
    <row r="212" spans="1:7" ht="15" x14ac:dyDescent="0.25">
      <c r="A212" s="37">
        <f t="shared" si="15"/>
        <v>165</v>
      </c>
      <c r="B212" s="72" t="str">
        <f>'[1]Под 4 и 5'!A34</f>
        <v>5/ 165</v>
      </c>
      <c r="C212" s="96" t="s">
        <v>973</v>
      </c>
      <c r="D212" s="206">
        <v>73.400000000000006</v>
      </c>
      <c r="E212" s="44">
        <f t="shared" si="16"/>
        <v>41.795318596754583</v>
      </c>
      <c r="F212" s="45">
        <v>4.29</v>
      </c>
      <c r="G212" s="45">
        <f t="shared" si="13"/>
        <v>179.30191678007716</v>
      </c>
    </row>
    <row r="213" spans="1:7" ht="15" x14ac:dyDescent="0.25">
      <c r="A213" s="37">
        <f t="shared" si="15"/>
        <v>166</v>
      </c>
      <c r="B213" s="72" t="str">
        <f>'[1]Под 4 и 5'!A35</f>
        <v>5/ 166</v>
      </c>
      <c r="C213" s="150" t="s">
        <v>269</v>
      </c>
      <c r="D213" s="206">
        <v>109.2</v>
      </c>
      <c r="E213" s="44">
        <f t="shared" si="16"/>
        <v>62.180501236588562</v>
      </c>
      <c r="F213" s="45">
        <v>4.29</v>
      </c>
      <c r="G213" s="45">
        <f t="shared" ref="G213:G237" si="17">E213*F213</f>
        <v>266.75435030496493</v>
      </c>
    </row>
    <row r="214" spans="1:7" ht="15" x14ac:dyDescent="0.25">
      <c r="A214" s="37">
        <f t="shared" si="15"/>
        <v>167</v>
      </c>
      <c r="B214" s="72" t="str">
        <f>'[1]Под 4 и 5'!A36</f>
        <v>5/ 167</v>
      </c>
      <c r="C214" s="88" t="s">
        <v>270</v>
      </c>
      <c r="D214" s="206">
        <v>107.2</v>
      </c>
      <c r="E214" s="44">
        <f t="shared" si="16"/>
        <v>61.041664217603419</v>
      </c>
      <c r="F214" s="45">
        <v>4.29</v>
      </c>
      <c r="G214" s="45">
        <f t="shared" si="17"/>
        <v>261.86873949351866</v>
      </c>
    </row>
    <row r="215" spans="1:7" ht="15" x14ac:dyDescent="0.25">
      <c r="A215" s="37">
        <f t="shared" si="15"/>
        <v>168</v>
      </c>
      <c r="B215" s="72" t="str">
        <f>'[1]Под 4 и 5'!A37</f>
        <v>5/ 168</v>
      </c>
      <c r="C215" s="88" t="s">
        <v>967</v>
      </c>
      <c r="D215" s="206">
        <v>76.599999999999994</v>
      </c>
      <c r="E215" s="44">
        <f t="shared" si="16"/>
        <v>43.617457827130799</v>
      </c>
      <c r="F215" s="45">
        <v>4.29</v>
      </c>
      <c r="G215" s="45">
        <f t="shared" si="17"/>
        <v>187.11889407839112</v>
      </c>
    </row>
    <row r="216" spans="1:7" ht="15" x14ac:dyDescent="0.25">
      <c r="A216" s="37">
        <f t="shared" si="15"/>
        <v>169</v>
      </c>
      <c r="B216" s="72" t="str">
        <f>'[1]Под 4 и 5'!A38</f>
        <v>5/ 169</v>
      </c>
      <c r="C216" s="92" t="s">
        <v>271</v>
      </c>
      <c r="D216" s="206">
        <v>74.3</v>
      </c>
      <c r="E216" s="44">
        <f t="shared" si="16"/>
        <v>42.30779525529789</v>
      </c>
      <c r="F216" s="45">
        <v>4.29</v>
      </c>
      <c r="G216" s="45">
        <f t="shared" si="17"/>
        <v>181.50044164522794</v>
      </c>
    </row>
    <row r="217" spans="1:7" ht="15" x14ac:dyDescent="0.25">
      <c r="A217" s="37">
        <f t="shared" si="15"/>
        <v>170</v>
      </c>
      <c r="B217" s="72" t="str">
        <f>'[1]Под 4 и 5'!A39</f>
        <v>5/ 170</v>
      </c>
      <c r="C217" s="37" t="s">
        <v>272</v>
      </c>
      <c r="D217" s="206">
        <v>107.6</v>
      </c>
      <c r="E217" s="44">
        <f t="shared" si="16"/>
        <v>61.269431621400436</v>
      </c>
      <c r="F217" s="45">
        <v>4.29</v>
      </c>
      <c r="G217" s="45">
        <f t="shared" si="17"/>
        <v>262.84586165580788</v>
      </c>
    </row>
    <row r="218" spans="1:7" ht="15" x14ac:dyDescent="0.25">
      <c r="A218" s="37">
        <f t="shared" si="15"/>
        <v>171</v>
      </c>
      <c r="B218" s="72" t="str">
        <f>'[1]Под 4 и 5'!A40</f>
        <v>5/ 171</v>
      </c>
      <c r="C218" s="88" t="s">
        <v>273</v>
      </c>
      <c r="D218" s="206">
        <v>107</v>
      </c>
      <c r="E218" s="44">
        <f t="shared" si="16"/>
        <v>60.927780515704903</v>
      </c>
      <c r="F218" s="45">
        <v>4.29</v>
      </c>
      <c r="G218" s="45">
        <f t="shared" si="17"/>
        <v>261.38017841237405</v>
      </c>
    </row>
    <row r="219" spans="1:7" ht="15" x14ac:dyDescent="0.25">
      <c r="A219" s="37">
        <f t="shared" si="15"/>
        <v>172</v>
      </c>
      <c r="B219" s="72" t="str">
        <f>'[1]Под 4 и 5'!A41</f>
        <v>5/ 172</v>
      </c>
      <c r="C219" s="92" t="s">
        <v>274</v>
      </c>
      <c r="D219" s="206">
        <v>76.8</v>
      </c>
      <c r="E219" s="44">
        <f t="shared" si="16"/>
        <v>43.731341529029315</v>
      </c>
      <c r="F219" s="45">
        <v>4.29</v>
      </c>
      <c r="G219" s="45">
        <f t="shared" si="17"/>
        <v>187.60745515953576</v>
      </c>
    </row>
    <row r="220" spans="1:7" ht="15" x14ac:dyDescent="0.25">
      <c r="A220" s="37">
        <f t="shared" si="15"/>
        <v>173</v>
      </c>
      <c r="B220" s="72" t="str">
        <f>'[1]Под 4 и 5'!A42</f>
        <v>5/ 173</v>
      </c>
      <c r="C220" s="81" t="s">
        <v>275</v>
      </c>
      <c r="D220" s="206">
        <v>74.599999999999994</v>
      </c>
      <c r="E220" s="44">
        <f t="shared" si="16"/>
        <v>42.478620808145656</v>
      </c>
      <c r="F220" s="45">
        <v>4.29</v>
      </c>
      <c r="G220" s="45">
        <f t="shared" si="17"/>
        <v>182.23328326694488</v>
      </c>
    </row>
    <row r="221" spans="1:7" ht="15" x14ac:dyDescent="0.25">
      <c r="A221" s="37">
        <f t="shared" si="15"/>
        <v>174</v>
      </c>
      <c r="B221" s="72" t="str">
        <f>'[1]Под 4 и 5'!A43</f>
        <v>5/ 174</v>
      </c>
      <c r="C221" s="96" t="s">
        <v>276</v>
      </c>
      <c r="D221" s="206">
        <v>107.4</v>
      </c>
      <c r="E221" s="44">
        <f t="shared" si="16"/>
        <v>61.155547919501934</v>
      </c>
      <c r="F221" s="45">
        <v>4.29</v>
      </c>
      <c r="G221" s="45">
        <f t="shared" si="17"/>
        <v>262.35730057466333</v>
      </c>
    </row>
    <row r="222" spans="1:7" ht="15" x14ac:dyDescent="0.25">
      <c r="A222" s="37">
        <f t="shared" si="15"/>
        <v>175</v>
      </c>
      <c r="B222" s="72" t="str">
        <f>'[1]Под 4 и 5'!A44</f>
        <v>5/ 175</v>
      </c>
      <c r="C222" s="37" t="s">
        <v>277</v>
      </c>
      <c r="D222" s="206">
        <v>107.4</v>
      </c>
      <c r="E222" s="44">
        <f t="shared" si="16"/>
        <v>61.155547919501934</v>
      </c>
      <c r="F222" s="45">
        <v>4.29</v>
      </c>
      <c r="G222" s="45">
        <f t="shared" si="17"/>
        <v>262.35730057466333</v>
      </c>
    </row>
    <row r="223" spans="1:7" ht="15" x14ac:dyDescent="0.25">
      <c r="A223" s="37">
        <f t="shared" si="15"/>
        <v>176</v>
      </c>
      <c r="B223" s="72" t="str">
        <f>'[1]Под 4 и 5'!A45</f>
        <v>5/ 176</v>
      </c>
      <c r="C223" s="96" t="s">
        <v>278</v>
      </c>
      <c r="D223" s="206">
        <v>76.5</v>
      </c>
      <c r="E223" s="44">
        <f t="shared" si="16"/>
        <v>43.560515976181541</v>
      </c>
      <c r="F223" s="45">
        <v>4.29</v>
      </c>
      <c r="G223" s="45">
        <f t="shared" si="17"/>
        <v>186.87461353781882</v>
      </c>
    </row>
    <row r="224" spans="1:7" ht="15" x14ac:dyDescent="0.25">
      <c r="A224" s="37">
        <f t="shared" si="15"/>
        <v>177</v>
      </c>
      <c r="B224" s="72" t="str">
        <f>'[1]Под 4 и 5'!A46</f>
        <v>5/ 177</v>
      </c>
      <c r="C224" s="96" t="s">
        <v>279</v>
      </c>
      <c r="D224" s="206">
        <v>74.3</v>
      </c>
      <c r="E224" s="44">
        <f t="shared" ref="E224:E237" si="18">D224/$A$5*$E$4</f>
        <v>42.30779525529789</v>
      </c>
      <c r="F224" s="45">
        <v>4.29</v>
      </c>
      <c r="G224" s="45">
        <f t="shared" si="17"/>
        <v>181.50044164522794</v>
      </c>
    </row>
    <row r="225" spans="1:7" ht="15" x14ac:dyDescent="0.25">
      <c r="A225" s="37">
        <f t="shared" si="15"/>
        <v>178</v>
      </c>
      <c r="B225" s="72" t="str">
        <f>'[1]Под 4 и 5'!A47</f>
        <v>5/ 178</v>
      </c>
      <c r="C225" s="92" t="s">
        <v>994</v>
      </c>
      <c r="D225" s="206">
        <v>110.2</v>
      </c>
      <c r="E225" s="44">
        <f t="shared" si="18"/>
        <v>62.749919746081126</v>
      </c>
      <c r="F225" s="45">
        <v>4.29</v>
      </c>
      <c r="G225" s="45">
        <f t="shared" si="17"/>
        <v>269.19715571068804</v>
      </c>
    </row>
    <row r="226" spans="1:7" ht="15" x14ac:dyDescent="0.25">
      <c r="A226" s="37">
        <f t="shared" si="15"/>
        <v>179</v>
      </c>
      <c r="B226" s="72" t="str">
        <f>'[1]Под 4 и 5'!A48</f>
        <v>5/ 179</v>
      </c>
      <c r="C226" s="88" t="s">
        <v>280</v>
      </c>
      <c r="D226" s="206">
        <v>107.1</v>
      </c>
      <c r="E226" s="44">
        <f t="shared" si="18"/>
        <v>60.984722366654161</v>
      </c>
      <c r="F226" s="45">
        <v>4.29</v>
      </c>
      <c r="G226" s="45">
        <f t="shared" si="17"/>
        <v>261.62445895294633</v>
      </c>
    </row>
    <row r="227" spans="1:7" ht="15" x14ac:dyDescent="0.25">
      <c r="A227" s="37">
        <f t="shared" si="15"/>
        <v>180</v>
      </c>
      <c r="B227" s="72" t="str">
        <f>'[1]Под 4 и 5'!A49</f>
        <v>5/ 180</v>
      </c>
      <c r="C227" s="88" t="s">
        <v>281</v>
      </c>
      <c r="D227" s="206">
        <v>76.5</v>
      </c>
      <c r="E227" s="44">
        <f t="shared" si="18"/>
        <v>43.560515976181541</v>
      </c>
      <c r="F227" s="45">
        <v>4.29</v>
      </c>
      <c r="G227" s="45">
        <f t="shared" si="17"/>
        <v>186.87461353781882</v>
      </c>
    </row>
    <row r="228" spans="1:7" ht="15" x14ac:dyDescent="0.25">
      <c r="A228" s="37">
        <f t="shared" si="15"/>
        <v>181</v>
      </c>
      <c r="B228" s="72" t="str">
        <f>'[1]Под 4 и 5'!A50</f>
        <v>5/ 181</v>
      </c>
      <c r="C228" s="88" t="s">
        <v>282</v>
      </c>
      <c r="D228" s="206">
        <f>74.3</f>
        <v>74.3</v>
      </c>
      <c r="E228" s="44">
        <f t="shared" si="18"/>
        <v>42.30779525529789</v>
      </c>
      <c r="F228" s="45">
        <v>4.29</v>
      </c>
      <c r="G228" s="45">
        <f t="shared" si="17"/>
        <v>181.50044164522794</v>
      </c>
    </row>
    <row r="229" spans="1:7" ht="15" x14ac:dyDescent="0.25">
      <c r="A229" s="37">
        <f t="shared" si="15"/>
        <v>182</v>
      </c>
      <c r="B229" s="72" t="str">
        <f>'[1]Под 4 и 5'!A51</f>
        <v>5/ 182</v>
      </c>
      <c r="C229" s="92" t="s">
        <v>283</v>
      </c>
      <c r="D229" s="206">
        <v>107.5</v>
      </c>
      <c r="E229" s="44">
        <f t="shared" si="18"/>
        <v>61.212489770451185</v>
      </c>
      <c r="F229" s="45">
        <v>4.29</v>
      </c>
      <c r="G229" s="45">
        <f t="shared" si="17"/>
        <v>262.6015811152356</v>
      </c>
    </row>
    <row r="230" spans="1:7" ht="15" x14ac:dyDescent="0.25">
      <c r="A230" s="37">
        <f t="shared" si="15"/>
        <v>183</v>
      </c>
      <c r="B230" s="72" t="str">
        <f>'[1]Под 4 и 5'!A52</f>
        <v>5/ 183</v>
      </c>
      <c r="C230" s="81" t="s">
        <v>284</v>
      </c>
      <c r="D230" s="206">
        <v>107.2</v>
      </c>
      <c r="E230" s="44">
        <f t="shared" si="18"/>
        <v>61.041664217603419</v>
      </c>
      <c r="F230" s="45">
        <v>4.29</v>
      </c>
      <c r="G230" s="45">
        <f t="shared" si="17"/>
        <v>261.86873949351866</v>
      </c>
    </row>
    <row r="231" spans="1:7" ht="15" x14ac:dyDescent="0.25">
      <c r="A231" s="37">
        <f t="shared" si="15"/>
        <v>184</v>
      </c>
      <c r="B231" s="72" t="str">
        <f>'[1]Под 4 и 5'!A53</f>
        <v>5/ 184</v>
      </c>
      <c r="C231" s="96" t="s">
        <v>285</v>
      </c>
      <c r="D231" s="206">
        <v>76.7</v>
      </c>
      <c r="E231" s="44">
        <f t="shared" si="18"/>
        <v>43.674399678080057</v>
      </c>
      <c r="F231" s="45">
        <v>4.29</v>
      </c>
      <c r="G231" s="45">
        <f t="shared" si="17"/>
        <v>187.36317461896346</v>
      </c>
    </row>
    <row r="232" spans="1:7" ht="15" x14ac:dyDescent="0.25">
      <c r="A232" s="37">
        <f t="shared" si="15"/>
        <v>185</v>
      </c>
      <c r="B232" s="72" t="str">
        <f>'[1]Под 4 и 5'!A54</f>
        <v>5/ 185</v>
      </c>
      <c r="C232" s="99" t="s">
        <v>286</v>
      </c>
      <c r="D232" s="206">
        <v>74.400000000000006</v>
      </c>
      <c r="E232" s="44">
        <f t="shared" si="18"/>
        <v>42.364737106247148</v>
      </c>
      <c r="F232" s="45">
        <v>4.29</v>
      </c>
      <c r="G232" s="45">
        <f t="shared" si="17"/>
        <v>181.74472218580027</v>
      </c>
    </row>
    <row r="233" spans="1:7" ht="15" x14ac:dyDescent="0.25">
      <c r="A233" s="37">
        <f t="shared" si="15"/>
        <v>186</v>
      </c>
      <c r="B233" s="72" t="s">
        <v>287</v>
      </c>
      <c r="C233" s="100" t="s">
        <v>288</v>
      </c>
      <c r="D233" s="206">
        <v>107.6</v>
      </c>
      <c r="E233" s="44">
        <f t="shared" si="18"/>
        <v>61.269431621400436</v>
      </c>
      <c r="F233" s="45">
        <v>4.29</v>
      </c>
      <c r="G233" s="45">
        <f t="shared" si="17"/>
        <v>262.84586165580788</v>
      </c>
    </row>
    <row r="234" spans="1:7" ht="15" x14ac:dyDescent="0.25">
      <c r="A234" s="37">
        <f t="shared" si="15"/>
        <v>187</v>
      </c>
      <c r="B234" s="72" t="str">
        <f>'[1]Под 4 и 5'!A62</f>
        <v>5/ 187</v>
      </c>
      <c r="C234" s="88" t="s">
        <v>289</v>
      </c>
      <c r="D234" s="206">
        <f>115</f>
        <v>115</v>
      </c>
      <c r="E234" s="44">
        <f t="shared" si="18"/>
        <v>65.483128591645453</v>
      </c>
      <c r="F234" s="45">
        <v>4.29</v>
      </c>
      <c r="G234" s="45">
        <f t="shared" si="17"/>
        <v>280.92262165815902</v>
      </c>
    </row>
    <row r="235" spans="1:7" ht="15" x14ac:dyDescent="0.25">
      <c r="A235" s="37">
        <f t="shared" si="15"/>
        <v>188</v>
      </c>
      <c r="B235" s="72" t="str">
        <f>'[1]Под 4 и 5'!A63</f>
        <v>5/ 188</v>
      </c>
      <c r="C235" s="81" t="s">
        <v>290</v>
      </c>
      <c r="D235" s="206">
        <v>78.099999999999994</v>
      </c>
      <c r="E235" s="44">
        <f t="shared" si="18"/>
        <v>44.471585591369646</v>
      </c>
      <c r="F235" s="45">
        <v>4.29</v>
      </c>
      <c r="G235" s="45">
        <f t="shared" si="17"/>
        <v>190.78310218697578</v>
      </c>
    </row>
    <row r="236" spans="1:7" ht="15" x14ac:dyDescent="0.25">
      <c r="A236" s="37">
        <f t="shared" si="15"/>
        <v>189</v>
      </c>
      <c r="B236" s="72" t="str">
        <f>'[1]Под 4 и 5'!A64</f>
        <v>5/ 189</v>
      </c>
      <c r="C236" s="92" t="s">
        <v>291</v>
      </c>
      <c r="D236" s="206">
        <v>78.599999999999994</v>
      </c>
      <c r="E236" s="44">
        <f t="shared" si="18"/>
        <v>44.756294846115935</v>
      </c>
      <c r="F236" s="45">
        <v>4.29</v>
      </c>
      <c r="G236" s="45">
        <f t="shared" si="17"/>
        <v>192.00450488983736</v>
      </c>
    </row>
    <row r="237" spans="1:7" ht="15" x14ac:dyDescent="0.25">
      <c r="A237" s="37">
        <f t="shared" si="15"/>
        <v>190</v>
      </c>
      <c r="B237" s="72" t="str">
        <f>'[1]Под 4 и 5'!A65</f>
        <v>5/ 190</v>
      </c>
      <c r="C237" s="92" t="s">
        <v>292</v>
      </c>
      <c r="D237" s="206">
        <f>112.6</f>
        <v>112.6</v>
      </c>
      <c r="E237" s="44">
        <f t="shared" si="18"/>
        <v>64.116524168863293</v>
      </c>
      <c r="F237" s="45">
        <v>4.29</v>
      </c>
      <c r="G237" s="45">
        <f t="shared" si="17"/>
        <v>275.05988868442353</v>
      </c>
    </row>
    <row r="238" spans="1:7" x14ac:dyDescent="0.2">
      <c r="A238" s="75"/>
      <c r="B238" s="101"/>
      <c r="C238" s="102"/>
      <c r="D238" s="103">
        <f>SUM(D48:D237)</f>
        <v>15224.2</v>
      </c>
      <c r="E238" s="103">
        <f>SUM(E48:E237)</f>
        <v>8668.9412722167745</v>
      </c>
      <c r="F238" s="104"/>
      <c r="G238" s="327">
        <f>SUM(G48:G237)</f>
        <v>37189.758057809973</v>
      </c>
    </row>
    <row r="239" spans="1:7" x14ac:dyDescent="0.2">
      <c r="C239" t="s">
        <v>1026</v>
      </c>
      <c r="D239" s="39">
        <f>D238+D36</f>
        <v>16567.900000000001</v>
      </c>
      <c r="E239" s="39">
        <f>E238+E36</f>
        <v>9434.068923421939</v>
      </c>
      <c r="G239" s="328">
        <f>G238+G36</f>
        <v>40472.15568148013</v>
      </c>
    </row>
    <row r="240" spans="1:7" x14ac:dyDescent="0.2">
      <c r="E240" s="105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3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C8" sqref="C8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9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42"/>
      <c r="B1" s="842"/>
      <c r="C1" s="842"/>
      <c r="D1" s="842"/>
      <c r="E1" s="842"/>
    </row>
    <row r="2" spans="1:7" ht="41.25" customHeight="1" x14ac:dyDescent="0.2">
      <c r="A2" s="849" t="s">
        <v>1036</v>
      </c>
      <c r="B2" s="849"/>
      <c r="C2" s="849"/>
      <c r="D2" s="849"/>
      <c r="E2" s="849"/>
    </row>
    <row r="3" spans="1:7" ht="16.5" customHeight="1" x14ac:dyDescent="0.2">
      <c r="A3" s="845" t="s">
        <v>1445</v>
      </c>
      <c r="B3" s="845"/>
      <c r="C3" s="845"/>
      <c r="D3" s="845"/>
      <c r="E3" s="845"/>
    </row>
    <row r="4" spans="1:7" ht="15" x14ac:dyDescent="0.35">
      <c r="A4" s="843" t="s">
        <v>1447</v>
      </c>
      <c r="B4" s="843"/>
      <c r="C4" s="377"/>
      <c r="D4" s="377"/>
      <c r="E4" s="377">
        <v>25188</v>
      </c>
    </row>
    <row r="5" spans="1:7" ht="15" x14ac:dyDescent="0.25">
      <c r="A5" s="383">
        <v>44234.6</v>
      </c>
      <c r="B5" s="378" t="s">
        <v>1485</v>
      </c>
      <c r="C5" s="297"/>
      <c r="D5" s="297"/>
      <c r="E5" s="296"/>
      <c r="F5" s="136"/>
    </row>
    <row r="6" spans="1:7" ht="15" x14ac:dyDescent="0.25">
      <c r="A6" s="378" t="s">
        <v>1446</v>
      </c>
      <c r="B6" s="298">
        <f>E4*4.29/A5</f>
        <v>2.4428054057231221</v>
      </c>
      <c r="C6" s="297" t="s">
        <v>1038</v>
      </c>
      <c r="D6" s="297"/>
      <c r="E6" s="296"/>
      <c r="F6" s="136"/>
    </row>
    <row r="7" spans="1:7" ht="15" x14ac:dyDescent="0.25">
      <c r="B7" s="38"/>
      <c r="C7" s="300" t="s">
        <v>2025</v>
      </c>
    </row>
    <row r="8" spans="1:7" s="36" customFormat="1" ht="25.5" x14ac:dyDescent="0.2">
      <c r="A8" s="35" t="s">
        <v>24</v>
      </c>
      <c r="B8" s="40" t="s">
        <v>25</v>
      </c>
      <c r="C8" s="40"/>
      <c r="D8" s="35" t="s">
        <v>27</v>
      </c>
      <c r="E8" s="41" t="s">
        <v>26</v>
      </c>
      <c r="F8" s="35" t="s">
        <v>1029</v>
      </c>
      <c r="G8" s="35" t="s">
        <v>1030</v>
      </c>
    </row>
    <row r="9" spans="1:7" ht="15.75" thickBot="1" x14ac:dyDescent="0.3">
      <c r="A9" s="37"/>
      <c r="B9" s="57" t="s">
        <v>83</v>
      </c>
      <c r="C9" s="143"/>
      <c r="D9" s="42"/>
      <c r="E9" s="58"/>
      <c r="F9" s="55"/>
      <c r="G9" s="217"/>
    </row>
    <row r="10" spans="1:7" ht="15.75" thickTop="1" x14ac:dyDescent="0.25">
      <c r="A10" s="37">
        <v>1</v>
      </c>
      <c r="B10" s="59" t="s">
        <v>84</v>
      </c>
      <c r="C10" s="60" t="s">
        <v>85</v>
      </c>
      <c r="D10" s="45">
        <v>112.3</v>
      </c>
      <c r="E10" s="44">
        <f>D10/$A$5*$E$4</f>
        <v>63.94569861601552</v>
      </c>
      <c r="F10" s="45">
        <v>4.29</v>
      </c>
      <c r="G10" s="45">
        <f>E10*F10</f>
        <v>274.32704706270658</v>
      </c>
    </row>
    <row r="11" spans="1:7" ht="15.75" thickBot="1" x14ac:dyDescent="0.3">
      <c r="A11" s="37">
        <f t="shared" ref="A11:A26" si="0">A10+1</f>
        <v>2</v>
      </c>
      <c r="B11" s="61" t="s">
        <v>86</v>
      </c>
      <c r="C11" s="62"/>
      <c r="D11" s="45">
        <v>121.6</v>
      </c>
      <c r="E11" s="44">
        <f t="shared" ref="E11:E27" si="1">D11/$A$5*$E$4</f>
        <v>69.241290754296401</v>
      </c>
      <c r="F11" s="45">
        <v>4.29</v>
      </c>
      <c r="G11" s="45">
        <f>E11*F11</f>
        <v>297.04513733593154</v>
      </c>
    </row>
    <row r="12" spans="1:7" ht="16.5" thickTop="1" thickBot="1" x14ac:dyDescent="0.3">
      <c r="A12" s="37">
        <f t="shared" si="0"/>
        <v>3</v>
      </c>
      <c r="B12" s="59" t="s">
        <v>87</v>
      </c>
      <c r="C12" s="60" t="s">
        <v>1039</v>
      </c>
      <c r="D12" s="45">
        <v>215.6</v>
      </c>
      <c r="E12" s="44">
        <f t="shared" si="1"/>
        <v>122.76663064659792</v>
      </c>
      <c r="F12" s="45">
        <v>4.29</v>
      </c>
      <c r="G12" s="45">
        <f t="shared" ref="G12:G26" si="2">E12*F12</f>
        <v>526.66884547390509</v>
      </c>
    </row>
    <row r="13" spans="1:7" ht="16.5" thickTop="1" thickBot="1" x14ac:dyDescent="0.3">
      <c r="A13" s="37">
        <f t="shared" si="0"/>
        <v>4</v>
      </c>
      <c r="B13" s="63" t="s">
        <v>88</v>
      </c>
      <c r="C13" s="60" t="s">
        <v>1039</v>
      </c>
      <c r="D13" s="45">
        <v>228.9</v>
      </c>
      <c r="E13" s="44">
        <f>D13/$A$5*$E$4</f>
        <v>130.33989682284908</v>
      </c>
      <c r="F13" s="45">
        <v>4.29</v>
      </c>
      <c r="G13" s="45">
        <f t="shared" si="2"/>
        <v>559.15815737002254</v>
      </c>
    </row>
    <row r="14" spans="1:7" ht="15.75" thickTop="1" x14ac:dyDescent="0.25">
      <c r="A14" s="37">
        <f>A13+1</f>
        <v>5</v>
      </c>
      <c r="B14" s="64" t="s">
        <v>89</v>
      </c>
      <c r="C14" s="50" t="s">
        <v>90</v>
      </c>
      <c r="D14" s="45">
        <v>104.7</v>
      </c>
      <c r="E14" s="44">
        <f>D14/$A$5*$E$4</f>
        <v>59.618117943871994</v>
      </c>
      <c r="F14" s="45">
        <v>4.29</v>
      </c>
      <c r="G14" s="45">
        <f>E14*F14</f>
        <v>255.76172597921087</v>
      </c>
    </row>
    <row r="15" spans="1:7" ht="15" x14ac:dyDescent="0.25">
      <c r="A15" s="37">
        <f t="shared" si="0"/>
        <v>6</v>
      </c>
      <c r="B15" s="65" t="s">
        <v>91</v>
      </c>
      <c r="C15" s="47" t="s">
        <v>92</v>
      </c>
      <c r="D15" s="45">
        <v>110</v>
      </c>
      <c r="E15" s="44">
        <f t="shared" si="1"/>
        <v>62.636036044182603</v>
      </c>
      <c r="F15" s="45">
        <v>4.29</v>
      </c>
      <c r="G15" s="45">
        <f t="shared" si="2"/>
        <v>268.70859462954337</v>
      </c>
    </row>
    <row r="16" spans="1:7" ht="15" x14ac:dyDescent="0.25">
      <c r="A16" s="37">
        <f t="shared" si="0"/>
        <v>7</v>
      </c>
      <c r="B16" s="66" t="s">
        <v>93</v>
      </c>
      <c r="C16" s="47" t="s">
        <v>94</v>
      </c>
      <c r="D16" s="45">
        <v>125.9</v>
      </c>
      <c r="E16" s="44">
        <f t="shared" si="1"/>
        <v>71.68979034511446</v>
      </c>
      <c r="F16" s="45">
        <v>4.29</v>
      </c>
      <c r="G16" s="45">
        <f t="shared" si="2"/>
        <v>307.54920058054103</v>
      </c>
    </row>
    <row r="17" spans="1:7" ht="15.75" thickBot="1" x14ac:dyDescent="0.3">
      <c r="A17" s="37">
        <f t="shared" si="0"/>
        <v>8</v>
      </c>
      <c r="B17" s="63" t="s">
        <v>95</v>
      </c>
      <c r="C17" s="846" t="s">
        <v>96</v>
      </c>
      <c r="D17" s="45">
        <v>102.1</v>
      </c>
      <c r="E17" s="44">
        <f t="shared" si="1"/>
        <v>58.137629819191311</v>
      </c>
      <c r="F17" s="45">
        <v>4.29</v>
      </c>
      <c r="G17" s="45">
        <f t="shared" si="2"/>
        <v>249.41043192433074</v>
      </c>
    </row>
    <row r="18" spans="1:7" ht="15.75" thickTop="1" x14ac:dyDescent="0.25">
      <c r="A18" s="37">
        <f t="shared" si="0"/>
        <v>9</v>
      </c>
      <c r="B18" s="67" t="s">
        <v>97</v>
      </c>
      <c r="C18" s="847"/>
      <c r="D18" s="45">
        <v>110.6</v>
      </c>
      <c r="E18" s="44">
        <f t="shared" si="1"/>
        <v>62.97768714987815</v>
      </c>
      <c r="F18" s="45">
        <v>4.29</v>
      </c>
      <c r="G18" s="45">
        <f t="shared" si="2"/>
        <v>270.17427787297726</v>
      </c>
    </row>
    <row r="19" spans="1:7" ht="15" x14ac:dyDescent="0.25">
      <c r="A19" s="37">
        <f t="shared" si="0"/>
        <v>10</v>
      </c>
      <c r="B19" s="56" t="s">
        <v>98</v>
      </c>
      <c r="C19" s="47" t="s">
        <v>99</v>
      </c>
      <c r="D19" s="45">
        <v>116.9</v>
      </c>
      <c r="E19" s="44">
        <f t="shared" si="1"/>
        <v>66.565023759681338</v>
      </c>
      <c r="F19" s="45">
        <v>4.29</v>
      </c>
      <c r="G19" s="45">
        <f t="shared" si="2"/>
        <v>285.56395192903295</v>
      </c>
    </row>
    <row r="20" spans="1:7" ht="15" x14ac:dyDescent="0.25">
      <c r="A20" s="37">
        <f t="shared" si="0"/>
        <v>11</v>
      </c>
      <c r="B20" s="57" t="s">
        <v>100</v>
      </c>
      <c r="C20" s="846" t="s">
        <v>101</v>
      </c>
      <c r="D20" s="45">
        <v>129.9</v>
      </c>
      <c r="E20" s="44">
        <f t="shared" si="1"/>
        <v>73.967464383084746</v>
      </c>
      <c r="F20" s="45">
        <v>4.29</v>
      </c>
      <c r="G20" s="45">
        <f t="shared" si="2"/>
        <v>317.32042220343357</v>
      </c>
    </row>
    <row r="21" spans="1:7" ht="15.75" thickBot="1" x14ac:dyDescent="0.3">
      <c r="A21" s="68">
        <f t="shared" si="0"/>
        <v>12</v>
      </c>
      <c r="B21" s="69" t="s">
        <v>102</v>
      </c>
      <c r="C21" s="848"/>
      <c r="D21" s="45">
        <v>105.9</v>
      </c>
      <c r="E21" s="44">
        <f t="shared" si="1"/>
        <v>60.301420155263081</v>
      </c>
      <c r="F21" s="45">
        <v>4.29</v>
      </c>
      <c r="G21" s="45">
        <f t="shared" si="2"/>
        <v>258.69309246607861</v>
      </c>
    </row>
    <row r="22" spans="1:7" ht="16.5" thickTop="1" thickBot="1" x14ac:dyDescent="0.3">
      <c r="A22" s="68">
        <f t="shared" si="0"/>
        <v>13</v>
      </c>
      <c r="B22" s="69" t="s">
        <v>1474</v>
      </c>
      <c r="C22" s="62" t="s">
        <v>1455</v>
      </c>
      <c r="D22" s="45">
        <v>34.9</v>
      </c>
      <c r="E22" s="44">
        <f>D22/$A$5*$E$4</f>
        <v>19.872705981290665</v>
      </c>
      <c r="F22" s="45">
        <v>4.29</v>
      </c>
      <c r="G22" s="45">
        <f t="shared" si="2"/>
        <v>85.25390865973695</v>
      </c>
    </row>
    <row r="23" spans="1:7" ht="16.5" thickTop="1" thickBot="1" x14ac:dyDescent="0.3">
      <c r="A23" s="68">
        <f t="shared" si="0"/>
        <v>14</v>
      </c>
      <c r="B23" s="69" t="s">
        <v>1475</v>
      </c>
      <c r="C23" s="62" t="s">
        <v>1456</v>
      </c>
      <c r="D23" s="45">
        <v>37</v>
      </c>
      <c r="E23" s="44">
        <f>D23/$A$5*$E$4</f>
        <v>21.068484851225058</v>
      </c>
      <c r="F23" s="45">
        <v>4.29</v>
      </c>
      <c r="G23" s="45">
        <f t="shared" si="2"/>
        <v>90.383800011755497</v>
      </c>
    </row>
    <row r="24" spans="1:7" ht="16.5" thickTop="1" thickBot="1" x14ac:dyDescent="0.3">
      <c r="A24" s="68">
        <f t="shared" si="0"/>
        <v>15</v>
      </c>
      <c r="B24" s="69" t="s">
        <v>1476</v>
      </c>
      <c r="C24" s="62" t="s">
        <v>1452</v>
      </c>
      <c r="D24" s="45">
        <v>28.9</v>
      </c>
      <c r="E24" s="44">
        <f>D24/$A$5*$E$4</f>
        <v>16.45619492433525</v>
      </c>
      <c r="F24" s="45">
        <v>4.29</v>
      </c>
      <c r="G24" s="45">
        <f t="shared" si="2"/>
        <v>70.597076225398226</v>
      </c>
    </row>
    <row r="25" spans="1:7" ht="16.5" thickTop="1" thickBot="1" x14ac:dyDescent="0.3">
      <c r="A25" s="68">
        <f t="shared" si="0"/>
        <v>16</v>
      </c>
      <c r="B25" s="69" t="s">
        <v>1722</v>
      </c>
      <c r="C25" s="635" t="s">
        <v>1721</v>
      </c>
      <c r="D25" s="45">
        <v>14.5</v>
      </c>
      <c r="E25" s="44">
        <f>D25/$A$5*$E$4</f>
        <v>8.2565683876422522</v>
      </c>
      <c r="F25" s="45">
        <v>4.29</v>
      </c>
      <c r="G25" s="45">
        <f t="shared" si="2"/>
        <v>35.420678382985265</v>
      </c>
    </row>
    <row r="26" spans="1:7" ht="16.5" thickTop="1" thickBot="1" x14ac:dyDescent="0.3">
      <c r="A26" s="68">
        <f t="shared" si="0"/>
        <v>17</v>
      </c>
      <c r="B26" s="69" t="s">
        <v>1723</v>
      </c>
      <c r="C26" s="635" t="s">
        <v>154</v>
      </c>
      <c r="D26" s="45">
        <v>14.5</v>
      </c>
      <c r="E26" s="44">
        <f>D26/$A$5*$E$4</f>
        <v>8.2565683876422522</v>
      </c>
      <c r="F26" s="45">
        <v>4.29</v>
      </c>
      <c r="G26" s="45">
        <f t="shared" si="2"/>
        <v>35.420678382985265</v>
      </c>
    </row>
    <row r="27" spans="1:7" ht="16.5" thickTop="1" thickBot="1" x14ac:dyDescent="0.3">
      <c r="A27" s="37">
        <v>18</v>
      </c>
      <c r="B27" s="70" t="s">
        <v>103</v>
      </c>
      <c r="C27" s="71" t="s">
        <v>104</v>
      </c>
      <c r="D27" s="45"/>
      <c r="E27" s="44">
        <f t="shared" si="1"/>
        <v>0</v>
      </c>
      <c r="F27" s="45"/>
      <c r="G27" s="45"/>
    </row>
    <row r="28" spans="1:7" ht="15.75" thickTop="1" x14ac:dyDescent="0.25">
      <c r="A28" s="37"/>
      <c r="B28" s="54"/>
      <c r="C28" s="52"/>
      <c r="D28" s="212">
        <f>SUM(D10:D26)</f>
        <v>1714.2000000000003</v>
      </c>
      <c r="E28" s="212">
        <f>SUM(E10:E27)</f>
        <v>976.09720897216198</v>
      </c>
      <c r="F28" s="45"/>
      <c r="G28" s="212">
        <f>SUM(G10:G27)</f>
        <v>4187.4570264905751</v>
      </c>
    </row>
    <row r="29" spans="1:7" ht="15" x14ac:dyDescent="0.25">
      <c r="A29" s="37"/>
      <c r="B29" s="72" t="s">
        <v>105</v>
      </c>
      <c r="C29" s="73"/>
      <c r="D29" s="74"/>
      <c r="E29" s="44"/>
      <c r="F29" s="45"/>
      <c r="G29" s="45"/>
    </row>
    <row r="30" spans="1:7" ht="15" x14ac:dyDescent="0.25">
      <c r="A30" s="37">
        <v>1</v>
      </c>
      <c r="B30" s="72" t="s">
        <v>107</v>
      </c>
      <c r="C30" s="73"/>
      <c r="D30" s="45">
        <v>1221.3</v>
      </c>
      <c r="E30" s="44">
        <f>D30/$A$5*$E$4</f>
        <v>695.43082564327472</v>
      </c>
      <c r="F30" s="45">
        <v>4.29</v>
      </c>
      <c r="G30" s="45">
        <f>E30*F30</f>
        <v>2983.3982420096486</v>
      </c>
    </row>
    <row r="31" spans="1:7" ht="15" x14ac:dyDescent="0.25">
      <c r="A31" s="37">
        <v>2</v>
      </c>
      <c r="B31" s="72" t="s">
        <v>108</v>
      </c>
      <c r="C31" s="73"/>
      <c r="D31" s="45">
        <v>809.3</v>
      </c>
      <c r="E31" s="44">
        <f>D31/$A$5*$E$4</f>
        <v>460.83039973233622</v>
      </c>
      <c r="F31" s="45">
        <v>4.29</v>
      </c>
      <c r="G31" s="45">
        <f>E31*F31</f>
        <v>1976.9624148517223</v>
      </c>
    </row>
    <row r="32" spans="1:7" ht="15" x14ac:dyDescent="0.25">
      <c r="A32" s="37">
        <v>3</v>
      </c>
      <c r="B32" s="72" t="s">
        <v>109</v>
      </c>
      <c r="C32" s="73"/>
      <c r="D32" s="45">
        <v>272.60000000000002</v>
      </c>
      <c r="E32" s="44">
        <f>D32/$A$5*$E$4</f>
        <v>155.22348568767435</v>
      </c>
      <c r="F32" s="45">
        <v>4.29</v>
      </c>
      <c r="G32" s="45">
        <f>E32*F32</f>
        <v>665.90875360012296</v>
      </c>
    </row>
    <row r="33" spans="1:7" ht="15" x14ac:dyDescent="0.25">
      <c r="A33" s="37">
        <v>4</v>
      </c>
      <c r="B33" s="72" t="s">
        <v>110</v>
      </c>
      <c r="C33" s="73"/>
      <c r="D33" s="45">
        <v>107.3</v>
      </c>
      <c r="E33" s="44">
        <f>D33/$A$5*$E$4</f>
        <v>61.09860606855267</v>
      </c>
      <c r="F33" s="45">
        <v>4.29</v>
      </c>
      <c r="G33" s="45">
        <f>E33*F33</f>
        <v>262.11302003409094</v>
      </c>
    </row>
    <row r="34" spans="1:7" ht="15" x14ac:dyDescent="0.25">
      <c r="A34" s="37"/>
      <c r="B34" s="37"/>
      <c r="C34" s="37"/>
      <c r="D34" s="76">
        <f>SUM(D30:D33)</f>
        <v>2410.5</v>
      </c>
      <c r="E34" s="76">
        <f>SUM(E30:E33)</f>
        <v>1372.5833171318382</v>
      </c>
      <c r="F34" s="77"/>
      <c r="G34" s="76">
        <f>SUM(G30:G33)</f>
        <v>5888.3824304955842</v>
      </c>
    </row>
    <row r="35" spans="1:7" ht="18.75" customHeight="1" x14ac:dyDescent="0.25">
      <c r="A35" s="37"/>
      <c r="B35" s="73" t="s">
        <v>1051</v>
      </c>
      <c r="C35" s="102"/>
      <c r="D35" s="213">
        <f>D28+D34</f>
        <v>4124.7000000000007</v>
      </c>
      <c r="E35" s="213">
        <f>E28+E34</f>
        <v>2348.6805261039999</v>
      </c>
      <c r="F35" s="214"/>
      <c r="G35" s="213">
        <f>G28+G34</f>
        <v>10075.839456986159</v>
      </c>
    </row>
  </sheetData>
  <customSheetViews>
    <customSheetView guid="{59BB3A05-2517-4212-B4B0-766CE27362F6}" fitToPage="1" state="hidden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2021-11-24T13:08:28Z</cp:lastPrinted>
  <dcterms:created xsi:type="dcterms:W3CDTF">2010-02-17T17:09:47Z</dcterms:created>
  <dcterms:modified xsi:type="dcterms:W3CDTF">2021-11-26T07:16:55Z</dcterms:modified>
</cp:coreProperties>
</file>